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jica\Desktop\"/>
    </mc:Choice>
  </mc:AlternateContent>
  <bookViews>
    <workbookView xWindow="0" yWindow="0" windowWidth="14380" windowHeight="4190"/>
  </bookViews>
  <sheets>
    <sheet name="List1" sheetId="1" r:id="rId1"/>
    <sheet name="List2" sheetId="2" r:id="rId2"/>
    <sheet name="List3" sheetId="3" r:id="rId3"/>
    <sheet name="List4" sheetId="4" r:id="rId4"/>
  </sheets>
  <calcPr calcId="162913"/>
</workbook>
</file>

<file path=xl/calcChain.xml><?xml version="1.0" encoding="utf-8"?>
<calcChain xmlns="http://schemas.openxmlformats.org/spreadsheetml/2006/main">
  <c r="N46" i="2" l="1"/>
  <c r="M46" i="2"/>
  <c r="L46" i="2"/>
  <c r="K46" i="2"/>
  <c r="J46" i="2"/>
  <c r="I46" i="2"/>
  <c r="H46" i="2"/>
  <c r="G46" i="2"/>
  <c r="F47" i="2"/>
  <c r="N44" i="2"/>
  <c r="M44" i="2"/>
  <c r="L44" i="2"/>
  <c r="K44" i="2"/>
  <c r="J44" i="2"/>
  <c r="I44" i="2"/>
  <c r="H44" i="2"/>
  <c r="G44" i="2"/>
  <c r="E45" i="2"/>
  <c r="F45" i="2" s="1"/>
  <c r="N40" i="2"/>
  <c r="M40" i="2"/>
  <c r="L40" i="2"/>
  <c r="K40" i="2"/>
  <c r="J40" i="2"/>
  <c r="I40" i="2"/>
  <c r="H40" i="2"/>
  <c r="G40" i="2"/>
  <c r="E41" i="2"/>
  <c r="F41" i="2" s="1"/>
  <c r="N38" i="2"/>
  <c r="M38" i="2"/>
  <c r="L38" i="2"/>
  <c r="K38" i="2"/>
  <c r="J38" i="2"/>
  <c r="I38" i="2"/>
  <c r="H38" i="2"/>
  <c r="G38" i="2"/>
  <c r="E39" i="2"/>
  <c r="I33" i="2"/>
  <c r="H33" i="2"/>
  <c r="N33" i="2"/>
  <c r="M33" i="2"/>
  <c r="L33" i="2"/>
  <c r="K33" i="2"/>
  <c r="J33" i="2"/>
  <c r="E35" i="2"/>
  <c r="F35" i="2" s="1"/>
  <c r="G37" i="2"/>
  <c r="G36" i="2"/>
  <c r="E36" i="2" s="1"/>
  <c r="F36" i="2" s="1"/>
  <c r="E37" i="2"/>
  <c r="F37" i="2" s="1"/>
  <c r="E34" i="2"/>
  <c r="F34" i="2" s="1"/>
  <c r="E38" i="2" l="1"/>
  <c r="F38" i="2" s="1"/>
  <c r="E44" i="2"/>
  <c r="E40" i="2"/>
  <c r="F40" i="2" s="1"/>
  <c r="E46" i="2"/>
  <c r="F39" i="2"/>
  <c r="G33" i="2"/>
  <c r="E33" i="2" s="1"/>
  <c r="F33" i="2" s="1"/>
  <c r="N31" i="2"/>
  <c r="M31" i="2"/>
  <c r="L31" i="2"/>
  <c r="K31" i="2"/>
  <c r="J31" i="2"/>
  <c r="I31" i="2"/>
  <c r="H31" i="2"/>
  <c r="G31" i="2"/>
  <c r="E32" i="2"/>
  <c r="F32" i="2" s="1"/>
  <c r="N29" i="2"/>
  <c r="M29" i="2"/>
  <c r="L29" i="2"/>
  <c r="K29" i="2"/>
  <c r="J29" i="2"/>
  <c r="I29" i="2"/>
  <c r="H29" i="2"/>
  <c r="G29" i="2"/>
  <c r="E30" i="2"/>
  <c r="F30" i="2" s="1"/>
  <c r="N26" i="2"/>
  <c r="M26" i="2"/>
  <c r="L26" i="2"/>
  <c r="K26" i="2"/>
  <c r="J26" i="2"/>
  <c r="I26" i="2"/>
  <c r="H26" i="2"/>
  <c r="G26" i="2"/>
  <c r="E28" i="2"/>
  <c r="F28" i="2" s="1"/>
  <c r="E27" i="2"/>
  <c r="F27" i="2" s="1"/>
  <c r="N23" i="2"/>
  <c r="M23" i="2"/>
  <c r="L23" i="2"/>
  <c r="K23" i="2"/>
  <c r="J23" i="2"/>
  <c r="I23" i="2"/>
  <c r="H23" i="2"/>
  <c r="N21" i="2"/>
  <c r="M21" i="2"/>
  <c r="L21" i="2"/>
  <c r="K21" i="2"/>
  <c r="J21" i="2"/>
  <c r="I21" i="2"/>
  <c r="H21" i="2"/>
  <c r="G21" i="2"/>
  <c r="E22" i="2"/>
  <c r="N19" i="2"/>
  <c r="M19" i="2"/>
  <c r="L19" i="2"/>
  <c r="K19" i="2"/>
  <c r="J19" i="2"/>
  <c r="I19" i="2"/>
  <c r="H19" i="2"/>
  <c r="G19" i="2"/>
  <c r="E20" i="2"/>
  <c r="N16" i="2"/>
  <c r="M16" i="2"/>
  <c r="L16" i="2"/>
  <c r="K16" i="2"/>
  <c r="J16" i="2"/>
  <c r="I16" i="2"/>
  <c r="H16" i="2"/>
  <c r="G16" i="2"/>
  <c r="E18" i="2"/>
  <c r="F18" i="2" s="1"/>
  <c r="E17" i="2"/>
  <c r="F17" i="2" s="1"/>
  <c r="N14" i="2"/>
  <c r="M14" i="2"/>
  <c r="L14" i="2"/>
  <c r="K14" i="2"/>
  <c r="J14" i="2"/>
  <c r="I14" i="2"/>
  <c r="H14" i="2"/>
  <c r="G14" i="2"/>
  <c r="E15" i="2"/>
  <c r="F15" i="2" s="1"/>
  <c r="E16" i="2" l="1"/>
  <c r="F16" i="2" s="1"/>
  <c r="E29" i="2"/>
  <c r="F29" i="2" s="1"/>
  <c r="E14" i="2"/>
  <c r="F14" i="2" s="1"/>
  <c r="E21" i="2"/>
  <c r="F21" i="2" s="1"/>
  <c r="E19" i="2"/>
  <c r="F19" i="2" s="1"/>
  <c r="E26" i="2"/>
  <c r="F26" i="2" s="1"/>
  <c r="E31" i="2"/>
  <c r="F31" i="2" s="1"/>
  <c r="F20" i="2"/>
  <c r="F22" i="2"/>
  <c r="G9" i="1"/>
  <c r="G35" i="1"/>
  <c r="G34" i="1" s="1"/>
  <c r="F35" i="1"/>
  <c r="F34" i="1" s="1"/>
  <c r="E35" i="1"/>
  <c r="E34" i="1" s="1"/>
  <c r="G29" i="1"/>
  <c r="E29" i="1"/>
  <c r="G23" i="1"/>
  <c r="F23" i="1"/>
  <c r="E23" i="1"/>
  <c r="G16" i="1"/>
  <c r="F16" i="1"/>
  <c r="E16" i="1"/>
  <c r="G11" i="1"/>
  <c r="F11" i="1"/>
  <c r="E11" i="1"/>
  <c r="N43" i="2"/>
  <c r="M43" i="2"/>
  <c r="L43" i="2"/>
  <c r="K43" i="2"/>
  <c r="J43" i="2"/>
  <c r="I43" i="2"/>
  <c r="H43" i="2"/>
  <c r="G43" i="2"/>
  <c r="M7" i="2"/>
  <c r="H7" i="2"/>
  <c r="F46" i="2"/>
  <c r="D33" i="1"/>
  <c r="D32" i="1"/>
  <c r="D31" i="1"/>
  <c r="D28" i="1"/>
  <c r="N8" i="2"/>
  <c r="N7" i="2" s="1"/>
  <c r="L8" i="2"/>
  <c r="K8" i="2"/>
  <c r="J8" i="2"/>
  <c r="I8" i="2"/>
  <c r="N49" i="2" l="1"/>
  <c r="H49" i="2"/>
  <c r="M49" i="2"/>
  <c r="I7" i="2"/>
  <c r="I49" i="2" s="1"/>
  <c r="K7" i="2"/>
  <c r="K49" i="2" s="1"/>
  <c r="J7" i="2"/>
  <c r="J49" i="2" s="1"/>
  <c r="L7" i="2"/>
  <c r="L49" i="2" s="1"/>
  <c r="E25" i="2"/>
  <c r="F25" i="2" s="1"/>
  <c r="E24" i="2"/>
  <c r="E13" i="2"/>
  <c r="E12" i="2"/>
  <c r="E11" i="2"/>
  <c r="E10" i="2"/>
  <c r="E9" i="2"/>
  <c r="G23" i="2"/>
  <c r="E23" i="2" s="1"/>
  <c r="F23" i="2" s="1"/>
  <c r="D36" i="1"/>
  <c r="D35" i="1" s="1"/>
  <c r="D34" i="1" s="1"/>
  <c r="D26" i="1"/>
  <c r="D27" i="1"/>
  <c r="D25" i="1"/>
  <c r="D24" i="1"/>
  <c r="D23" i="1" s="1"/>
  <c r="D22" i="1"/>
  <c r="G21" i="1"/>
  <c r="F21" i="1"/>
  <c r="E21" i="1"/>
  <c r="D21" i="1"/>
  <c r="D20" i="1"/>
  <c r="D19" i="1"/>
  <c r="D18" i="1"/>
  <c r="D17" i="1"/>
  <c r="D14" i="1"/>
  <c r="D13" i="1"/>
  <c r="D12" i="1"/>
  <c r="D11" i="1" l="1"/>
  <c r="F44" i="2"/>
  <c r="F43" i="2" s="1"/>
  <c r="E43" i="2"/>
  <c r="D16" i="1"/>
  <c r="F12" i="2" l="1"/>
  <c r="F11" i="2"/>
  <c r="F10" i="2"/>
  <c r="F9" i="2"/>
  <c r="G15" i="1"/>
  <c r="F30" i="1"/>
  <c r="D30" i="1" l="1"/>
  <c r="D29" i="1" s="1"/>
  <c r="F29" i="1"/>
  <c r="F15" i="1" s="1"/>
  <c r="G10" i="1"/>
  <c r="G37" i="1" s="1"/>
  <c r="G38" i="1" s="1"/>
  <c r="F24" i="2"/>
  <c r="E15" i="1" l="1"/>
  <c r="E10" i="1" s="1"/>
  <c r="E37" i="1" s="1"/>
  <c r="E38" i="1" s="1"/>
  <c r="D15" i="1" l="1"/>
  <c r="G8" i="2"/>
  <c r="F13" i="2"/>
  <c r="G7" i="2" l="1"/>
  <c r="G49" i="2" s="1"/>
  <c r="E8" i="2"/>
  <c r="F10" i="1"/>
  <c r="F37" i="1" s="1"/>
  <c r="F38" i="1" s="1"/>
  <c r="D10" i="1"/>
  <c r="D37" i="1" s="1"/>
  <c r="D38" i="1" s="1"/>
  <c r="F8" i="2" l="1"/>
  <c r="E7" i="2"/>
  <c r="E49" i="2" s="1"/>
  <c r="F7" i="2" l="1"/>
  <c r="F49" i="2" s="1"/>
</calcChain>
</file>

<file path=xl/sharedStrings.xml><?xml version="1.0" encoding="utf-8"?>
<sst xmlns="http://schemas.openxmlformats.org/spreadsheetml/2006/main" count="203" uniqueCount="171">
  <si>
    <t>OPIS</t>
  </si>
  <si>
    <t>IZNOS</t>
  </si>
  <si>
    <t>I.</t>
  </si>
  <si>
    <t>II.</t>
  </si>
  <si>
    <t>A</t>
  </si>
  <si>
    <t>B</t>
  </si>
  <si>
    <t>IZUZEĆE PLANIRANIH RASHODA</t>
  </si>
  <si>
    <t>Plaće</t>
  </si>
  <si>
    <t>Ostali rashodi za zaposlene</t>
  </si>
  <si>
    <t>Doprinosi na plaće</t>
  </si>
  <si>
    <t>Materijalni rashodi</t>
  </si>
  <si>
    <t>Naknade troškova zaposlenicima</t>
  </si>
  <si>
    <t>Naknada za prijevoz zaposlenika</t>
  </si>
  <si>
    <t>Stručno usavršavanje</t>
  </si>
  <si>
    <t>Rashodi za materijal i usluge</t>
  </si>
  <si>
    <t>Rashodi za usluge</t>
  </si>
  <si>
    <t>Usluge telefona, pošte i prijevoza</t>
  </si>
  <si>
    <t>Zakupnine i najamnine</t>
  </si>
  <si>
    <t>Financijski rashodi</t>
  </si>
  <si>
    <t>Ostali financijski rashodi</t>
  </si>
  <si>
    <t>Bankarske usluge i usluge platnog prometa</t>
  </si>
  <si>
    <t>III.</t>
  </si>
  <si>
    <t>IV.</t>
  </si>
  <si>
    <t>RAČUN</t>
  </si>
  <si>
    <t>Ostali nesp. rashodi poslovanja</t>
  </si>
  <si>
    <t>UKUPNO:</t>
  </si>
  <si>
    <t>Uredski materijal i ostali mat.</t>
  </si>
  <si>
    <t>Uredski materijal</t>
  </si>
  <si>
    <t xml:space="preserve">Literatura </t>
  </si>
  <si>
    <t>Ostali matrijal za redov.poslovanje</t>
  </si>
  <si>
    <t>Materijal i sirovine</t>
  </si>
  <si>
    <t>Materijal i dijel. za tek.i inv.održ.</t>
  </si>
  <si>
    <t>Sitni inventar i autogume</t>
  </si>
  <si>
    <t>Usluge tek.i inv.održavanja</t>
  </si>
  <si>
    <t>Zdravstvene i veterinar.usluge</t>
  </si>
  <si>
    <t>Intelektualne i osobne usluge</t>
  </si>
  <si>
    <t>Računalne usluge</t>
  </si>
  <si>
    <t>Ostale usluge</t>
  </si>
  <si>
    <t>Reprezentacija</t>
  </si>
  <si>
    <t>Usluge promidžbe i infomiranja</t>
  </si>
  <si>
    <t>Ostali nespomenuti rashodi poslovanja</t>
  </si>
  <si>
    <t>Energija</t>
  </si>
  <si>
    <t>Rashodi za zaposlene</t>
  </si>
  <si>
    <t>PGŽ</t>
  </si>
  <si>
    <t>proračun</t>
  </si>
  <si>
    <t>Drž.prorač.</t>
  </si>
  <si>
    <t>Izvor financiranja</t>
  </si>
  <si>
    <t>Vl.ph</t>
  </si>
  <si>
    <t>Premije osigurnja (dio koji ugovara PGŽ)</t>
  </si>
  <si>
    <t>Pristojbe i naknade</t>
  </si>
  <si>
    <t>Ostale naknade troškova zaposlenima</t>
  </si>
  <si>
    <t>Predmet nabave</t>
  </si>
  <si>
    <t>Procijenjena vrijednost nabave (bez PDV-a)</t>
  </si>
  <si>
    <t>Vrsta postupka nabave</t>
  </si>
  <si>
    <t>s i bez</t>
  </si>
  <si>
    <t>UKUPNI RASHODI U FINANCIJSKOM PLANU ZA 2018.</t>
  </si>
  <si>
    <t>Komunalne usluge (voda, smeće, KN, vodna naknada, deratiz.,dimnjač.)</t>
  </si>
  <si>
    <t>Rb</t>
  </si>
  <si>
    <t>CPV</t>
  </si>
  <si>
    <t>1.1.</t>
  </si>
  <si>
    <t>1.2.</t>
  </si>
  <si>
    <t>1.3.</t>
  </si>
  <si>
    <t>1.4.</t>
  </si>
  <si>
    <t>1.5.</t>
  </si>
  <si>
    <t>jednostavna</t>
  </si>
  <si>
    <t>6.1.</t>
  </si>
  <si>
    <t xml:space="preserve">PLAN NABAVE ŠKOLE ZA 2018.  ( I. - II.) </t>
  </si>
  <si>
    <t xml:space="preserve">PLAN NABAVE ŠKOLE ZA 2018. BEZ PDV-a </t>
  </si>
  <si>
    <t xml:space="preserve">Službena putovanja </t>
  </si>
  <si>
    <t>30192000-1</t>
  </si>
  <si>
    <t>22200000-2</t>
  </si>
  <si>
    <t>39830000-9</t>
  </si>
  <si>
    <t>33760000-5</t>
  </si>
  <si>
    <t>Naziv škole: GIMNAZIJA EUGENA KUMIČIĆA OPATIJA</t>
  </si>
  <si>
    <t>Adresa: DRAGE GERVAISA 2</t>
  </si>
  <si>
    <t>Šifra škole u PGŽ: 207</t>
  </si>
  <si>
    <t>Šifra škole u MZOŠ: 08-058-502</t>
  </si>
  <si>
    <t>Usluge telefona, telefaksa</t>
  </si>
  <si>
    <t>Poštarina</t>
  </si>
  <si>
    <t>Članarine i norme</t>
  </si>
  <si>
    <t>sredstv.</t>
  </si>
  <si>
    <t>Uredska oprema i namještaj</t>
  </si>
  <si>
    <t>PGŽ (dec+izn.st.)</t>
  </si>
  <si>
    <t>dec+izn.st.</t>
  </si>
  <si>
    <t>6.2.</t>
  </si>
  <si>
    <t>Naknade za rad predstavničkih i izvršnih tijela, povjerenstava i slično</t>
  </si>
  <si>
    <t>Vlastiti prihodi</t>
  </si>
  <si>
    <t>Posebne  namjene</t>
  </si>
  <si>
    <t>Pomoći</t>
  </si>
  <si>
    <t>MZO</t>
  </si>
  <si>
    <t>Donacije</t>
  </si>
  <si>
    <t>Prih od prod. nefin. im.</t>
  </si>
  <si>
    <t>Prenesena sredstva</t>
  </si>
  <si>
    <t>Knjige</t>
  </si>
  <si>
    <t>RASHODI POSLOVANJA</t>
  </si>
  <si>
    <t>RASH. ZA NABAVU NEFIN. IMOV</t>
  </si>
  <si>
    <t>Evidencijski broj nabave</t>
  </si>
  <si>
    <t>Procijenjena vrijednost nabave</t>
  </si>
  <si>
    <t>Procijenjena vrijednost nabave u 2018. g. po izvorima</t>
  </si>
  <si>
    <t>2.1.</t>
  </si>
  <si>
    <t>Materijal i sredstva za čišćenje…</t>
  </si>
  <si>
    <t>Mat. za higijenske potrebe i njegu</t>
  </si>
  <si>
    <t>Namirnice</t>
  </si>
  <si>
    <t>3.1.</t>
  </si>
  <si>
    <t>Mat. i dijel. za tek. i inv. održ. post.i opr.</t>
  </si>
  <si>
    <t>Mat. i dijel. za tek. i inv. održ. građ. obj.</t>
  </si>
  <si>
    <t>3.2.</t>
  </si>
  <si>
    <t>4.1.</t>
  </si>
  <si>
    <t>5.1.</t>
  </si>
  <si>
    <t>Službena, radna i zaštitna odjeća i obuća</t>
  </si>
  <si>
    <t>7.1.</t>
  </si>
  <si>
    <t>Usl. tek. i inv. održ. građ. obj.</t>
  </si>
  <si>
    <t xml:space="preserve">Usl. tek. i inv. održ. postr. i opreme </t>
  </si>
  <si>
    <t>7.2.</t>
  </si>
  <si>
    <t>8.1.</t>
  </si>
  <si>
    <t>Obv. i prev. zdravst. pregledi zaposl.</t>
  </si>
  <si>
    <t>9.1.</t>
  </si>
  <si>
    <t>Ostale računalne usluge</t>
  </si>
  <si>
    <t>10.1.</t>
  </si>
  <si>
    <t>Grafičke i tiskarske usluge</t>
  </si>
  <si>
    <t>10.2.</t>
  </si>
  <si>
    <t>Usluge čuvanja imovine i osoba</t>
  </si>
  <si>
    <t>10.3.</t>
  </si>
  <si>
    <t>Ostale nespomenute usluge</t>
  </si>
  <si>
    <t>Film i izrada fotografija</t>
  </si>
  <si>
    <t>10.4.</t>
  </si>
  <si>
    <t>11.1.</t>
  </si>
  <si>
    <t>12.1.</t>
  </si>
  <si>
    <t>13.1.</t>
  </si>
  <si>
    <t>14.1.</t>
  </si>
  <si>
    <t>Ravnatelj:</t>
  </si>
  <si>
    <t>Oliver Kvasina, prof.</t>
  </si>
  <si>
    <t xml:space="preserve">Sitni inventar   </t>
  </si>
  <si>
    <t>18100000-0</t>
  </si>
  <si>
    <t>50000000-5</t>
  </si>
  <si>
    <t>79810000-5</t>
  </si>
  <si>
    <t>79961000-8</t>
  </si>
  <si>
    <t>01/18</t>
  </si>
  <si>
    <t>02/18</t>
  </si>
  <si>
    <t>03/18</t>
  </si>
  <si>
    <t>04/18</t>
  </si>
  <si>
    <t>05/18</t>
  </si>
  <si>
    <t>06/18</t>
  </si>
  <si>
    <t>07/18</t>
  </si>
  <si>
    <t>08/18</t>
  </si>
  <si>
    <t>09/18</t>
  </si>
  <si>
    <t>10/18</t>
  </si>
  <si>
    <t>11/18</t>
  </si>
  <si>
    <t>12/18</t>
  </si>
  <si>
    <t>13/18</t>
  </si>
  <si>
    <t>14/18</t>
  </si>
  <si>
    <t>15/18</t>
  </si>
  <si>
    <t>16/18</t>
  </si>
  <si>
    <t>17/18</t>
  </si>
  <si>
    <t>18/18</t>
  </si>
  <si>
    <t>19/18</t>
  </si>
  <si>
    <t>20/18</t>
  </si>
  <si>
    <t>21/18</t>
  </si>
  <si>
    <t>22/18</t>
  </si>
  <si>
    <t>23/18</t>
  </si>
  <si>
    <t>24/18</t>
  </si>
  <si>
    <t>22111000-1</t>
  </si>
  <si>
    <t>64210000-1</t>
  </si>
  <si>
    <t>64110000-0</t>
  </si>
  <si>
    <t>85147000-1</t>
  </si>
  <si>
    <t xml:space="preserve">1. IZMJENE I DOPUNE PLAN NABAVE ZA 2018. - UTVRĐIVANJE PLANIRANIH RASHODA </t>
  </si>
  <si>
    <t>1. IZMJENE I DOPUNE PLAN NABAVE ZA 2018. - JEDNOSTAVNA NABAVA</t>
  </si>
  <si>
    <r>
      <t xml:space="preserve">1. izmjene i dopune Plana nabave izrađene su sukladno Zakonu o javnoj nabavi </t>
    </r>
    <r>
      <rPr>
        <sz val="8"/>
        <rFont val="Arial"/>
        <family val="2"/>
        <charset val="238"/>
      </rPr>
      <t>(NN 120/16)</t>
    </r>
    <r>
      <rPr>
        <sz val="9"/>
        <rFont val="Arial"/>
        <family val="2"/>
        <charset val="238"/>
      </rPr>
      <t>, Pravilniku o planu nabave, registru ugovora, prethodnom savjetovanju i analizi tržišta u</t>
    </r>
  </si>
  <si>
    <t>javnoj nabavi (NN 101/17) i Pravilniku o provedbi postupaka jednostavne nabave robe, radova i usluga (travanj 2017.).</t>
  </si>
  <si>
    <t>1. izmjene i dopune Plana nabave izrađene su u skladu s 1. izmjenama i dopunama Financijskog plana za 2018. godinu, usvojenim na Školskom odboru dana 30. svibnja 2018. godine.</t>
  </si>
  <si>
    <t>Opatija, 30.05.2018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</si>
</sst>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6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7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7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0" xfId="0" applyNumberFormat="1" applyAlignment="1">
      <alignment horizontal="right"/>
    </xf>
    <xf numFmtId="0" fontId="3" fillId="0" borderId="1" xfId="0" applyFont="1" applyBorder="1"/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3" fillId="0" borderId="1" xfId="0" applyNumberFormat="1" applyFont="1" applyFill="1" applyBorder="1" applyAlignment="1"/>
    <xf numFmtId="3" fontId="3" fillId="0" borderId="1" xfId="0" applyNumberFormat="1" applyFont="1" applyBorder="1" applyAlignment="1"/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164" fontId="1" fillId="0" borderId="0" xfId="0" applyNumberFormat="1" applyFont="1" applyBorder="1"/>
    <xf numFmtId="0" fontId="6" fillId="0" borderId="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0" xfId="0" applyFont="1"/>
    <xf numFmtId="3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164" fontId="1" fillId="0" borderId="0" xfId="0" applyNumberFormat="1" applyFont="1" applyBorder="1" applyAlignment="1"/>
    <xf numFmtId="164" fontId="3" fillId="0" borderId="0" xfId="0" applyNumberFormat="1" applyFont="1" applyBorder="1" applyAlignment="1"/>
    <xf numFmtId="0" fontId="1" fillId="0" borderId="0" xfId="0" applyFont="1" applyBorder="1"/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/>
    <xf numFmtId="0" fontId="10" fillId="0" borderId="0" xfId="0" applyFont="1"/>
    <xf numFmtId="3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3" fontId="3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3" fontId="12" fillId="0" borderId="1" xfId="0" applyNumberFormat="1" applyFont="1" applyBorder="1"/>
    <xf numFmtId="0" fontId="12" fillId="0" borderId="0" xfId="0" applyFont="1"/>
    <xf numFmtId="49" fontId="12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2" fillId="0" borderId="0" xfId="0" applyNumberFormat="1" applyFont="1" applyBorder="1"/>
    <xf numFmtId="0" fontId="12" fillId="0" borderId="0" xfId="0" applyFont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/>
    <xf numFmtId="164" fontId="14" fillId="0" borderId="1" xfId="0" applyNumberFormat="1" applyFont="1" applyBorder="1"/>
    <xf numFmtId="164" fontId="14" fillId="0" borderId="0" xfId="0" applyNumberFormat="1" applyFont="1" applyBorder="1"/>
    <xf numFmtId="0" fontId="14" fillId="0" borderId="0" xfId="0" applyFont="1"/>
    <xf numFmtId="49" fontId="14" fillId="0" borderId="1" xfId="0" applyNumberFormat="1" applyFont="1" applyBorder="1" applyAlignment="1">
      <alignment horizontal="center"/>
    </xf>
    <xf numFmtId="0" fontId="14" fillId="0" borderId="0" xfId="0" applyFont="1" applyBorder="1"/>
    <xf numFmtId="0" fontId="5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shrinkToFit="1"/>
    </xf>
    <xf numFmtId="0" fontId="12" fillId="0" borderId="1" xfId="0" applyFont="1" applyBorder="1" applyAlignment="1">
      <alignment shrinkToFit="1"/>
    </xf>
    <xf numFmtId="0" fontId="15" fillId="0" borderId="1" xfId="0" applyFont="1" applyBorder="1" applyAlignment="1">
      <alignment shrinkToFi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shrinkToFit="1"/>
    </xf>
    <xf numFmtId="3" fontId="12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shrinkToFit="1"/>
    </xf>
    <xf numFmtId="3" fontId="1" fillId="0" borderId="0" xfId="0" applyNumberFormat="1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shrinkToFit="1"/>
    </xf>
    <xf numFmtId="3" fontId="14" fillId="0" borderId="0" xfId="0" applyNumberFormat="1" applyFont="1" applyBorder="1"/>
    <xf numFmtId="0" fontId="6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3" fontId="8" fillId="0" borderId="0" xfId="0" applyNumberFormat="1" applyFont="1"/>
    <xf numFmtId="164" fontId="8" fillId="0" borderId="0" xfId="0" applyNumberFormat="1" applyFont="1"/>
    <xf numFmtId="0" fontId="16" fillId="0" borderId="1" xfId="0" applyFont="1" applyBorder="1"/>
    <xf numFmtId="0" fontId="15" fillId="0" borderId="3" xfId="0" applyFont="1" applyBorder="1" applyAlignment="1">
      <alignment horizontal="center"/>
    </xf>
    <xf numFmtId="0" fontId="12" fillId="0" borderId="1" xfId="0" applyFont="1" applyBorder="1"/>
    <xf numFmtId="3" fontId="12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/>
    <xf numFmtId="3" fontId="12" fillId="0" borderId="1" xfId="0" applyNumberFormat="1" applyFont="1" applyBorder="1" applyAlignment="1"/>
    <xf numFmtId="0" fontId="16" fillId="0" borderId="0" xfId="0" applyFont="1"/>
    <xf numFmtId="0" fontId="12" fillId="0" borderId="1" xfId="0" applyFont="1" applyBorder="1" applyAlignment="1">
      <alignment horizontal="left"/>
    </xf>
    <xf numFmtId="164" fontId="12" fillId="0" borderId="0" xfId="0" applyNumberFormat="1" applyFont="1" applyBorder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Fill="1" applyAlignment="1">
      <alignment horizontal="center"/>
    </xf>
    <xf numFmtId="0" fontId="17" fillId="0" borderId="0" xfId="0" applyFont="1" applyFill="1"/>
    <xf numFmtId="164" fontId="17" fillId="0" borderId="0" xfId="0" applyNumberFormat="1" applyFont="1" applyFill="1"/>
    <xf numFmtId="0" fontId="18" fillId="0" borderId="0" xfId="0" applyFont="1" applyFill="1"/>
    <xf numFmtId="0" fontId="8" fillId="0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10" zoomScale="120" workbookViewId="0">
      <selection activeCell="D24" sqref="D24"/>
    </sheetView>
  </sheetViews>
  <sheetFormatPr defaultRowHeight="12.5" x14ac:dyDescent="0.25"/>
  <cols>
    <col min="1" max="1" width="4.26953125" customWidth="1"/>
    <col min="2" max="2" width="10.453125" customWidth="1"/>
    <col min="3" max="3" width="59.81640625" customWidth="1"/>
    <col min="4" max="4" width="14.81640625" style="6" customWidth="1"/>
    <col min="5" max="5" width="12.1796875" style="8" customWidth="1"/>
    <col min="6" max="7" width="14" style="9" customWidth="1"/>
  </cols>
  <sheetData>
    <row r="1" spans="1:16" x14ac:dyDescent="0.25">
      <c r="A1" s="2" t="s">
        <v>73</v>
      </c>
      <c r="D1"/>
      <c r="E1" s="6"/>
      <c r="F1" s="8"/>
      <c r="H1" s="9"/>
    </row>
    <row r="2" spans="1:16" ht="14" x14ac:dyDescent="0.3">
      <c r="A2" s="22" t="s">
        <v>74</v>
      </c>
      <c r="D2" s="34"/>
      <c r="E2" s="34"/>
      <c r="F2" s="34"/>
      <c r="G2" s="34"/>
      <c r="H2" s="34"/>
      <c r="I2" s="34"/>
      <c r="J2" s="34"/>
      <c r="K2" s="34"/>
      <c r="L2" s="32"/>
      <c r="M2" s="2"/>
      <c r="N2" s="2"/>
      <c r="O2" s="2"/>
      <c r="P2" s="2"/>
    </row>
    <row r="3" spans="1:16" x14ac:dyDescent="0.25">
      <c r="A3" s="22" t="s">
        <v>75</v>
      </c>
      <c r="D3"/>
      <c r="E3" s="6"/>
      <c r="F3" s="10"/>
      <c r="G3" s="11"/>
      <c r="H3" s="11"/>
      <c r="I3" s="2"/>
      <c r="J3" s="2"/>
      <c r="K3" s="2"/>
      <c r="L3" s="2"/>
      <c r="M3" s="2"/>
      <c r="N3" s="2"/>
      <c r="O3" s="2"/>
      <c r="P3" s="2"/>
    </row>
    <row r="4" spans="1:16" x14ac:dyDescent="0.25">
      <c r="A4" s="22" t="s">
        <v>76</v>
      </c>
      <c r="D4"/>
      <c r="E4" s="6"/>
      <c r="F4" s="10"/>
      <c r="G4" s="11"/>
      <c r="H4" s="11"/>
      <c r="I4" s="2"/>
      <c r="J4" s="2"/>
      <c r="K4" s="2"/>
      <c r="L4" s="2"/>
      <c r="M4" s="2"/>
      <c r="N4" s="2"/>
      <c r="O4" s="2"/>
      <c r="P4" s="2"/>
    </row>
    <row r="5" spans="1:16" ht="15.5" x14ac:dyDescent="0.35">
      <c r="A5" s="104" t="s">
        <v>165</v>
      </c>
      <c r="B5" s="104"/>
      <c r="C5" s="104"/>
      <c r="D5" s="104"/>
      <c r="E5" s="104"/>
      <c r="F5" s="104"/>
      <c r="G5" s="104"/>
      <c r="H5" s="9"/>
    </row>
    <row r="6" spans="1:16" ht="9" customHeight="1" x14ac:dyDescent="0.3">
      <c r="A6" s="2"/>
      <c r="D6" s="34"/>
      <c r="E6" s="34"/>
      <c r="F6" s="34"/>
      <c r="G6" s="34"/>
      <c r="H6" s="34"/>
      <c r="I6" s="34"/>
      <c r="J6" s="34"/>
      <c r="K6" s="34"/>
      <c r="L6" s="32"/>
      <c r="M6" s="2"/>
      <c r="N6" s="2"/>
      <c r="O6" s="2"/>
      <c r="P6" s="2"/>
    </row>
    <row r="7" spans="1:16" ht="13" x14ac:dyDescent="0.3">
      <c r="A7" s="33" t="s">
        <v>57</v>
      </c>
      <c r="B7" s="45" t="s">
        <v>23</v>
      </c>
      <c r="C7" s="33" t="s">
        <v>0</v>
      </c>
      <c r="D7" s="39" t="s">
        <v>1</v>
      </c>
      <c r="E7" s="110" t="s">
        <v>46</v>
      </c>
      <c r="F7" s="111"/>
      <c r="G7" s="112"/>
      <c r="H7" s="23"/>
      <c r="I7" s="2"/>
      <c r="J7" s="2"/>
      <c r="K7" s="2"/>
      <c r="L7" s="2"/>
      <c r="M7" s="2"/>
      <c r="N7" s="2"/>
    </row>
    <row r="8" spans="1:16" ht="10.5" customHeight="1" x14ac:dyDescent="0.25">
      <c r="A8" s="107"/>
      <c r="B8" s="108"/>
      <c r="C8" s="108"/>
      <c r="D8" s="109"/>
      <c r="E8" s="36" t="s">
        <v>82</v>
      </c>
      <c r="F8" s="37" t="s">
        <v>45</v>
      </c>
      <c r="G8" s="38" t="s">
        <v>47</v>
      </c>
      <c r="H8" s="24"/>
      <c r="I8" s="2"/>
      <c r="J8" s="2"/>
      <c r="K8" s="2"/>
      <c r="L8" s="2"/>
      <c r="M8" s="2"/>
      <c r="N8" s="2"/>
    </row>
    <row r="9" spans="1:16" s="1" customFormat="1" ht="13" x14ac:dyDescent="0.3">
      <c r="A9" s="4" t="s">
        <v>2</v>
      </c>
      <c r="B9" s="105" t="s">
        <v>55</v>
      </c>
      <c r="C9" s="106"/>
      <c r="D9" s="12">
        <v>3668988.91</v>
      </c>
      <c r="E9" s="12">
        <v>360200.25</v>
      </c>
      <c r="F9" s="12">
        <v>3253775.71</v>
      </c>
      <c r="G9" s="12">
        <f>9030+40208.33+30+1662.6+4082.02</f>
        <v>55012.95</v>
      </c>
      <c r="H9" s="25"/>
      <c r="I9" s="2"/>
      <c r="J9" s="2"/>
      <c r="K9" s="2"/>
      <c r="L9" s="2"/>
      <c r="M9" s="2"/>
      <c r="N9" s="2"/>
    </row>
    <row r="10" spans="1:16" s="1" customFormat="1" ht="13" x14ac:dyDescent="0.3">
      <c r="A10" s="4" t="s">
        <v>3</v>
      </c>
      <c r="B10" s="105" t="s">
        <v>6</v>
      </c>
      <c r="C10" s="106"/>
      <c r="D10" s="12">
        <f>D11+D15+D34</f>
        <v>3507972.59</v>
      </c>
      <c r="E10" s="12">
        <f>E11+E15+E34</f>
        <v>238417.55</v>
      </c>
      <c r="F10" s="12">
        <f>F11+F15+F34</f>
        <v>3253776.14</v>
      </c>
      <c r="G10" s="12">
        <f>G11+G15+G34</f>
        <v>15778.9</v>
      </c>
      <c r="H10" s="26"/>
      <c r="I10" s="2"/>
      <c r="J10" s="2"/>
      <c r="K10" s="2"/>
      <c r="L10" s="2"/>
      <c r="M10" s="2"/>
      <c r="N10" s="2"/>
    </row>
    <row r="11" spans="1:16" s="1" customFormat="1" ht="13" x14ac:dyDescent="0.3">
      <c r="A11" s="15" t="s">
        <v>4</v>
      </c>
      <c r="B11" s="31">
        <v>31</v>
      </c>
      <c r="C11" s="4" t="s">
        <v>42</v>
      </c>
      <c r="D11" s="12">
        <f>SUM(D12:D14)</f>
        <v>3241442</v>
      </c>
      <c r="E11" s="12">
        <f t="shared" ref="E11:G11" si="0">SUM(E12:E14)</f>
        <v>0</v>
      </c>
      <c r="F11" s="12">
        <f t="shared" si="0"/>
        <v>3241442</v>
      </c>
      <c r="G11" s="12">
        <f t="shared" si="0"/>
        <v>0</v>
      </c>
      <c r="H11" s="26"/>
      <c r="I11" s="2"/>
      <c r="J11" s="2"/>
      <c r="K11" s="2"/>
      <c r="L11" s="2"/>
      <c r="M11" s="2"/>
      <c r="N11" s="2"/>
    </row>
    <row r="12" spans="1:16" x14ac:dyDescent="0.25">
      <c r="A12" s="3"/>
      <c r="B12" s="40">
        <v>311</v>
      </c>
      <c r="C12" s="3" t="s">
        <v>7</v>
      </c>
      <c r="D12" s="46">
        <f>SUM(E12:G12)</f>
        <v>2678559</v>
      </c>
      <c r="E12" s="13">
        <v>0</v>
      </c>
      <c r="F12" s="14">
        <v>2678559</v>
      </c>
      <c r="G12" s="14"/>
      <c r="H12" s="18"/>
      <c r="I12" s="2"/>
      <c r="J12" s="2"/>
      <c r="K12" s="2"/>
      <c r="L12" s="2"/>
      <c r="M12" s="2"/>
      <c r="N12" s="2"/>
    </row>
    <row r="13" spans="1:16" x14ac:dyDescent="0.25">
      <c r="A13" s="3"/>
      <c r="B13" s="40">
        <v>312</v>
      </c>
      <c r="C13" s="3" t="s">
        <v>8</v>
      </c>
      <c r="D13" s="46">
        <f>SUM(E13:G13)</f>
        <v>102171</v>
      </c>
      <c r="E13" s="13">
        <v>0</v>
      </c>
      <c r="F13" s="14">
        <v>102171</v>
      </c>
      <c r="G13" s="14"/>
      <c r="H13" s="27"/>
      <c r="I13" s="2"/>
      <c r="J13" s="2"/>
      <c r="K13" s="2"/>
      <c r="L13" s="2"/>
      <c r="M13" s="2"/>
      <c r="N13" s="2"/>
    </row>
    <row r="14" spans="1:16" x14ac:dyDescent="0.25">
      <c r="A14" s="3"/>
      <c r="B14" s="40">
        <v>313</v>
      </c>
      <c r="C14" s="3" t="s">
        <v>9</v>
      </c>
      <c r="D14" s="46">
        <f>SUM(E14:G14)</f>
        <v>460712</v>
      </c>
      <c r="E14" s="13">
        <v>0</v>
      </c>
      <c r="F14" s="14">
        <v>460712</v>
      </c>
      <c r="G14" s="14"/>
      <c r="H14" s="27"/>
      <c r="I14" s="2"/>
      <c r="J14" s="2"/>
      <c r="K14" s="2"/>
      <c r="L14" s="2"/>
      <c r="M14" s="2"/>
      <c r="N14" s="2"/>
    </row>
    <row r="15" spans="1:16" s="1" customFormat="1" ht="13" x14ac:dyDescent="0.3">
      <c r="A15" s="15" t="s">
        <v>5</v>
      </c>
      <c r="B15" s="31">
        <v>32</v>
      </c>
      <c r="C15" s="4" t="s">
        <v>10</v>
      </c>
      <c r="D15" s="47">
        <f t="shared" ref="D15:G15" si="1">D16+D21+D23+D29</f>
        <v>265430.59000000003</v>
      </c>
      <c r="E15" s="47">
        <f t="shared" si="1"/>
        <v>237317.55</v>
      </c>
      <c r="F15" s="47">
        <f t="shared" si="1"/>
        <v>12334.14</v>
      </c>
      <c r="G15" s="47">
        <f t="shared" si="1"/>
        <v>15778.9</v>
      </c>
      <c r="H15" s="28"/>
      <c r="I15" s="2"/>
      <c r="J15" s="2"/>
      <c r="K15" s="2"/>
      <c r="L15" s="2"/>
      <c r="M15" s="2"/>
      <c r="N15" s="2"/>
    </row>
    <row r="16" spans="1:16" s="1" customFormat="1" ht="13" x14ac:dyDescent="0.3">
      <c r="A16" s="4"/>
      <c r="B16" s="40">
        <v>321</v>
      </c>
      <c r="C16" s="7" t="s">
        <v>11</v>
      </c>
      <c r="D16" s="46">
        <f>SUM(D17:D20)</f>
        <v>124527.04000000001</v>
      </c>
      <c r="E16" s="46">
        <f t="shared" ref="E16:G16" si="2">SUM(E17:E20)</f>
        <v>123847.04000000001</v>
      </c>
      <c r="F16" s="46">
        <f t="shared" si="2"/>
        <v>0</v>
      </c>
      <c r="G16" s="46">
        <f t="shared" si="2"/>
        <v>680</v>
      </c>
      <c r="H16" s="18"/>
    </row>
    <row r="17" spans="1:8" s="93" customFormat="1" ht="13" x14ac:dyDescent="0.3">
      <c r="A17" s="87"/>
      <c r="B17" s="88">
        <v>3211</v>
      </c>
      <c r="C17" s="89" t="s">
        <v>68</v>
      </c>
      <c r="D17" s="90">
        <f t="shared" ref="D17:D20" si="3">SUM(E17:G17)</f>
        <v>22064.04</v>
      </c>
      <c r="E17" s="91">
        <v>21384.04</v>
      </c>
      <c r="F17" s="92">
        <v>0</v>
      </c>
      <c r="G17" s="92">
        <v>680</v>
      </c>
      <c r="H17" s="57"/>
    </row>
    <row r="18" spans="1:8" s="93" customFormat="1" ht="13" x14ac:dyDescent="0.3">
      <c r="A18" s="87"/>
      <c r="B18" s="88">
        <v>3212</v>
      </c>
      <c r="C18" s="89" t="s">
        <v>12</v>
      </c>
      <c r="D18" s="90">
        <f t="shared" si="3"/>
        <v>96000</v>
      </c>
      <c r="E18" s="91">
        <v>96000</v>
      </c>
      <c r="F18" s="92">
        <v>0</v>
      </c>
      <c r="G18" s="92"/>
      <c r="H18" s="57"/>
    </row>
    <row r="19" spans="1:8" s="93" customFormat="1" ht="13" x14ac:dyDescent="0.3">
      <c r="A19" s="87"/>
      <c r="B19" s="88">
        <v>3213</v>
      </c>
      <c r="C19" s="89" t="s">
        <v>13</v>
      </c>
      <c r="D19" s="90">
        <f t="shared" si="3"/>
        <v>5463</v>
      </c>
      <c r="E19" s="91">
        <v>5463</v>
      </c>
      <c r="F19" s="92">
        <v>0</v>
      </c>
      <c r="G19" s="92"/>
      <c r="H19" s="57"/>
    </row>
    <row r="20" spans="1:8" s="93" customFormat="1" ht="13" x14ac:dyDescent="0.3">
      <c r="A20" s="87"/>
      <c r="B20" s="88">
        <v>3214</v>
      </c>
      <c r="C20" s="94" t="s">
        <v>50</v>
      </c>
      <c r="D20" s="90">
        <f t="shared" si="3"/>
        <v>1000</v>
      </c>
      <c r="E20" s="91">
        <v>1000</v>
      </c>
      <c r="F20" s="92">
        <v>0</v>
      </c>
      <c r="G20" s="92"/>
      <c r="H20" s="57"/>
    </row>
    <row r="21" spans="1:8" s="1" customFormat="1" ht="13" x14ac:dyDescent="0.3">
      <c r="A21" s="4"/>
      <c r="B21" s="41">
        <v>322</v>
      </c>
      <c r="C21" s="7" t="s">
        <v>14</v>
      </c>
      <c r="D21" s="46">
        <f>D22</f>
        <v>41000</v>
      </c>
      <c r="E21" s="46">
        <f t="shared" ref="E21:G21" si="4">E22</f>
        <v>41000</v>
      </c>
      <c r="F21" s="46">
        <f t="shared" si="4"/>
        <v>0</v>
      </c>
      <c r="G21" s="46">
        <f t="shared" si="4"/>
        <v>0</v>
      </c>
      <c r="H21" s="18"/>
    </row>
    <row r="22" spans="1:8" s="93" customFormat="1" ht="13" x14ac:dyDescent="0.3">
      <c r="A22" s="87"/>
      <c r="B22" s="88">
        <v>3223</v>
      </c>
      <c r="C22" s="89" t="s">
        <v>41</v>
      </c>
      <c r="D22" s="90">
        <f>SUM(E22:G22)</f>
        <v>41000</v>
      </c>
      <c r="E22" s="92">
        <v>41000</v>
      </c>
      <c r="F22" s="92">
        <v>0</v>
      </c>
      <c r="G22" s="92"/>
      <c r="H22" s="57"/>
    </row>
    <row r="23" spans="1:8" s="1" customFormat="1" ht="13" x14ac:dyDescent="0.3">
      <c r="A23" s="4"/>
      <c r="B23" s="40">
        <v>323</v>
      </c>
      <c r="C23" s="7" t="s">
        <v>15</v>
      </c>
      <c r="D23" s="46">
        <f>SUM(D24:D28)</f>
        <v>83415.66</v>
      </c>
      <c r="E23" s="46">
        <f t="shared" ref="E23:G23" si="5">SUM(E24:E28)</f>
        <v>68316.759999999995</v>
      </c>
      <c r="F23" s="46">
        <f t="shared" si="5"/>
        <v>0</v>
      </c>
      <c r="G23" s="46">
        <f t="shared" si="5"/>
        <v>15098.9</v>
      </c>
      <c r="H23" s="18"/>
    </row>
    <row r="24" spans="1:8" s="93" customFormat="1" ht="13" x14ac:dyDescent="0.3">
      <c r="A24" s="87"/>
      <c r="B24" s="88">
        <v>3231</v>
      </c>
      <c r="C24" s="89" t="s">
        <v>16</v>
      </c>
      <c r="D24" s="90">
        <f>SUM(E24:G24)</f>
        <v>13698.9</v>
      </c>
      <c r="E24" s="92">
        <v>8600</v>
      </c>
      <c r="F24" s="92">
        <v>0</v>
      </c>
      <c r="G24" s="92">
        <v>5098.8999999999996</v>
      </c>
      <c r="H24" s="57"/>
    </row>
    <row r="25" spans="1:8" s="93" customFormat="1" ht="13" x14ac:dyDescent="0.3">
      <c r="A25" s="87"/>
      <c r="B25" s="88">
        <v>3233</v>
      </c>
      <c r="C25" s="89" t="s">
        <v>39</v>
      </c>
      <c r="D25" s="90">
        <f>SUM(E25:G25)</f>
        <v>400</v>
      </c>
      <c r="E25" s="92">
        <v>400</v>
      </c>
      <c r="F25" s="92">
        <v>0</v>
      </c>
      <c r="G25" s="92"/>
      <c r="H25" s="57"/>
    </row>
    <row r="26" spans="1:8" s="93" customFormat="1" ht="13" x14ac:dyDescent="0.3">
      <c r="A26" s="87"/>
      <c r="B26" s="88">
        <v>3234</v>
      </c>
      <c r="C26" s="89" t="s">
        <v>56</v>
      </c>
      <c r="D26" s="90">
        <f t="shared" ref="D26:D33" si="6">SUM(E26:G26)</f>
        <v>21936.76</v>
      </c>
      <c r="E26" s="92">
        <v>21936.76</v>
      </c>
      <c r="F26" s="92">
        <v>0</v>
      </c>
      <c r="G26" s="92"/>
      <c r="H26" s="57"/>
    </row>
    <row r="27" spans="1:8" s="93" customFormat="1" ht="13" x14ac:dyDescent="0.3">
      <c r="A27" s="87"/>
      <c r="B27" s="88">
        <v>3235</v>
      </c>
      <c r="C27" s="89" t="s">
        <v>17</v>
      </c>
      <c r="D27" s="90">
        <f t="shared" si="6"/>
        <v>33000</v>
      </c>
      <c r="E27" s="92">
        <v>33000</v>
      </c>
      <c r="F27" s="92">
        <v>0</v>
      </c>
      <c r="G27" s="92"/>
      <c r="H27" s="57"/>
    </row>
    <row r="28" spans="1:8" s="93" customFormat="1" ht="13" x14ac:dyDescent="0.3">
      <c r="A28" s="87"/>
      <c r="B28" s="88">
        <v>3237</v>
      </c>
      <c r="C28" s="89" t="s">
        <v>35</v>
      </c>
      <c r="D28" s="90">
        <f t="shared" si="6"/>
        <v>14380</v>
      </c>
      <c r="E28" s="92">
        <v>4380</v>
      </c>
      <c r="F28" s="92">
        <v>0</v>
      </c>
      <c r="G28" s="92">
        <v>10000</v>
      </c>
      <c r="H28" s="57"/>
    </row>
    <row r="29" spans="1:8" s="1" customFormat="1" ht="13" x14ac:dyDescent="0.3">
      <c r="A29" s="4"/>
      <c r="B29" s="40">
        <v>329</v>
      </c>
      <c r="C29" s="7" t="s">
        <v>40</v>
      </c>
      <c r="D29" s="46">
        <f>SUM(D30:D33)</f>
        <v>16487.89</v>
      </c>
      <c r="E29" s="46">
        <f t="shared" ref="E29:G29" si="7">SUM(E30:E33)</f>
        <v>4153.75</v>
      </c>
      <c r="F29" s="46">
        <f t="shared" si="7"/>
        <v>12334.14</v>
      </c>
      <c r="G29" s="46">
        <f t="shared" si="7"/>
        <v>0</v>
      </c>
      <c r="H29" s="29"/>
    </row>
    <row r="30" spans="1:8" s="93" customFormat="1" ht="13" x14ac:dyDescent="0.3">
      <c r="A30" s="87"/>
      <c r="B30" s="88">
        <v>3291</v>
      </c>
      <c r="C30" s="89" t="s">
        <v>85</v>
      </c>
      <c r="D30" s="90">
        <f t="shared" si="6"/>
        <v>2360.25</v>
      </c>
      <c r="E30" s="92">
        <v>2360.25</v>
      </c>
      <c r="F30" s="92">
        <f>F32+F34</f>
        <v>0</v>
      </c>
      <c r="G30" s="92"/>
      <c r="H30" s="95"/>
    </row>
    <row r="31" spans="1:8" s="93" customFormat="1" ht="13" x14ac:dyDescent="0.3">
      <c r="A31" s="87"/>
      <c r="B31" s="88">
        <v>3292</v>
      </c>
      <c r="C31" s="89" t="s">
        <v>48</v>
      </c>
      <c r="D31" s="90">
        <f t="shared" si="6"/>
        <v>1543.5</v>
      </c>
      <c r="E31" s="92">
        <v>1543.5</v>
      </c>
      <c r="F31" s="92">
        <v>0</v>
      </c>
      <c r="G31" s="92"/>
      <c r="H31" s="95"/>
    </row>
    <row r="32" spans="1:8" s="93" customFormat="1" ht="13" x14ac:dyDescent="0.3">
      <c r="A32" s="87"/>
      <c r="B32" s="88">
        <v>3294</v>
      </c>
      <c r="C32" s="89" t="s">
        <v>79</v>
      </c>
      <c r="D32" s="90">
        <f t="shared" si="6"/>
        <v>250</v>
      </c>
      <c r="E32" s="92">
        <v>250</v>
      </c>
      <c r="F32" s="92">
        <v>0</v>
      </c>
      <c r="G32" s="92"/>
      <c r="H32" s="95"/>
    </row>
    <row r="33" spans="1:14" s="93" customFormat="1" ht="13" x14ac:dyDescent="0.3">
      <c r="A33" s="87"/>
      <c r="B33" s="88">
        <v>3295</v>
      </c>
      <c r="C33" s="89" t="s">
        <v>49</v>
      </c>
      <c r="D33" s="90">
        <f t="shared" si="6"/>
        <v>12334.14</v>
      </c>
      <c r="E33" s="92">
        <v>0</v>
      </c>
      <c r="F33" s="92">
        <v>12334.14</v>
      </c>
      <c r="G33" s="92"/>
      <c r="H33" s="95"/>
    </row>
    <row r="34" spans="1:14" s="1" customFormat="1" ht="13" x14ac:dyDescent="0.3">
      <c r="A34" s="4"/>
      <c r="B34" s="31">
        <v>34</v>
      </c>
      <c r="C34" s="4" t="s">
        <v>18</v>
      </c>
      <c r="D34" s="12">
        <f>D35</f>
        <v>1100</v>
      </c>
      <c r="E34" s="12">
        <f t="shared" ref="E34:G34" si="8">E35</f>
        <v>1100</v>
      </c>
      <c r="F34" s="12">
        <f t="shared" si="8"/>
        <v>0</v>
      </c>
      <c r="G34" s="12">
        <f t="shared" si="8"/>
        <v>0</v>
      </c>
      <c r="H34" s="30"/>
      <c r="I34" s="2"/>
      <c r="J34" s="2"/>
      <c r="K34" s="2"/>
      <c r="L34" s="2"/>
      <c r="M34" s="2"/>
      <c r="N34" s="2"/>
    </row>
    <row r="35" spans="1:14" s="1" customFormat="1" ht="13" x14ac:dyDescent="0.3">
      <c r="A35" s="4"/>
      <c r="B35" s="40">
        <v>343</v>
      </c>
      <c r="C35" s="7" t="s">
        <v>19</v>
      </c>
      <c r="D35" s="46">
        <f>D36</f>
        <v>1100</v>
      </c>
      <c r="E35" s="46">
        <f t="shared" ref="E35:G35" si="9">E36</f>
        <v>1100</v>
      </c>
      <c r="F35" s="46">
        <f t="shared" si="9"/>
        <v>0</v>
      </c>
      <c r="G35" s="46">
        <f t="shared" si="9"/>
        <v>0</v>
      </c>
      <c r="H35" s="18"/>
    </row>
    <row r="36" spans="1:14" s="93" customFormat="1" ht="13" x14ac:dyDescent="0.3">
      <c r="A36" s="87"/>
      <c r="B36" s="88">
        <v>3431</v>
      </c>
      <c r="C36" s="89" t="s">
        <v>20</v>
      </c>
      <c r="D36" s="90">
        <f>SUM(E36:G36)</f>
        <v>1100</v>
      </c>
      <c r="E36" s="92">
        <v>1100</v>
      </c>
      <c r="F36" s="92">
        <v>0</v>
      </c>
      <c r="G36" s="92"/>
      <c r="H36" s="95"/>
    </row>
    <row r="37" spans="1:14" s="1" customFormat="1" ht="13" x14ac:dyDescent="0.3">
      <c r="A37" s="4" t="s">
        <v>21</v>
      </c>
      <c r="B37" s="105" t="s">
        <v>66</v>
      </c>
      <c r="C37" s="106"/>
      <c r="D37" s="12">
        <f t="shared" ref="D37:G37" si="10">D9-D10</f>
        <v>161016.3200000003</v>
      </c>
      <c r="E37" s="47">
        <f t="shared" si="10"/>
        <v>121782.70000000001</v>
      </c>
      <c r="F37" s="47">
        <f t="shared" si="10"/>
        <v>-0.43000000016763806</v>
      </c>
      <c r="G37" s="47">
        <f t="shared" si="10"/>
        <v>39234.049999999996</v>
      </c>
      <c r="H37" s="28"/>
      <c r="I37" s="2"/>
      <c r="J37" s="2"/>
      <c r="K37" s="2"/>
      <c r="L37" s="2"/>
      <c r="M37" s="2"/>
      <c r="N37" s="2"/>
    </row>
    <row r="38" spans="1:14" s="1" customFormat="1" ht="13" x14ac:dyDescent="0.3">
      <c r="A38" s="4" t="s">
        <v>22</v>
      </c>
      <c r="B38" s="105" t="s">
        <v>67</v>
      </c>
      <c r="C38" s="106"/>
      <c r="D38" s="12">
        <f>D37*100/125</f>
        <v>128813.05600000024</v>
      </c>
      <c r="E38" s="47">
        <f>E37*100/125</f>
        <v>97426.160000000018</v>
      </c>
      <c r="F38" s="47">
        <f>F37*100/125</f>
        <v>-0.34400000013411047</v>
      </c>
      <c r="G38" s="47">
        <f>G37*100/125</f>
        <v>31387.239999999998</v>
      </c>
      <c r="H38" s="28"/>
      <c r="I38" s="2"/>
      <c r="J38" s="2"/>
      <c r="K38" s="2"/>
      <c r="L38" s="2"/>
      <c r="M38" s="2"/>
      <c r="N38" s="2"/>
    </row>
  </sheetData>
  <mergeCells count="7">
    <mergeCell ref="A5:G5"/>
    <mergeCell ref="B9:C9"/>
    <mergeCell ref="B10:C10"/>
    <mergeCell ref="B37:C37"/>
    <mergeCell ref="B38:C38"/>
    <mergeCell ref="A8:D8"/>
    <mergeCell ref="E7:G7"/>
  </mergeCells>
  <phoneticPr fontId="2" type="noConversion"/>
  <printOptions horizontalCentered="1" verticalCentered="1"/>
  <pageMargins left="0.74803149606299213" right="0.74803149606299213" top="0.39370078740157483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zoomScale="11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25" sqref="C25"/>
    </sheetView>
  </sheetViews>
  <sheetFormatPr defaultRowHeight="12.5" x14ac:dyDescent="0.25"/>
  <cols>
    <col min="1" max="1" width="5.81640625" style="42" customWidth="1"/>
    <col min="2" max="2" width="9" style="42" bestFit="1" customWidth="1"/>
    <col min="3" max="3" width="29.54296875" customWidth="1"/>
    <col min="4" max="4" width="11" style="42" customWidth="1"/>
    <col min="5" max="5" width="8.81640625" customWidth="1"/>
    <col min="6" max="6" width="9.7265625" customWidth="1"/>
    <col min="7" max="7" width="8.81640625" customWidth="1"/>
    <col min="8" max="8" width="7.453125" customWidth="1"/>
    <col min="9" max="9" width="6.453125" customWidth="1"/>
    <col min="10" max="10" width="8" customWidth="1"/>
    <col min="11" max="11" width="7.81640625" customWidth="1"/>
    <col min="12" max="14" width="7.7265625" customWidth="1"/>
    <col min="15" max="15" width="9" customWidth="1"/>
    <col min="16" max="16" width="10.453125" customWidth="1"/>
    <col min="17" max="19" width="12" customWidth="1"/>
  </cols>
  <sheetData>
    <row r="1" spans="1:19" ht="14" x14ac:dyDescent="0.3">
      <c r="A1" s="48"/>
      <c r="B1" s="48"/>
      <c r="E1" s="34" t="s">
        <v>166</v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2"/>
    </row>
    <row r="2" spans="1:19" ht="4.5" customHeight="1" x14ac:dyDescent="0.25">
      <c r="F2" s="6"/>
      <c r="G2" s="10"/>
      <c r="H2" s="10"/>
      <c r="I2" s="11"/>
      <c r="J2" s="11"/>
      <c r="K2" s="2"/>
      <c r="L2" s="2"/>
      <c r="M2" s="2"/>
      <c r="N2" s="2"/>
      <c r="O2" s="2"/>
      <c r="P2" s="2"/>
    </row>
    <row r="3" spans="1:19" ht="12.75" customHeight="1" x14ac:dyDescent="0.3">
      <c r="A3" s="113" t="s">
        <v>57</v>
      </c>
      <c r="B3" s="113" t="s">
        <v>96</v>
      </c>
      <c r="C3" s="117" t="s">
        <v>51</v>
      </c>
      <c r="D3" s="65"/>
      <c r="E3" s="113" t="s">
        <v>97</v>
      </c>
      <c r="F3" s="115" t="s">
        <v>52</v>
      </c>
      <c r="G3" s="119" t="s">
        <v>98</v>
      </c>
      <c r="H3" s="119"/>
      <c r="I3" s="119"/>
      <c r="J3" s="119"/>
      <c r="K3" s="119"/>
      <c r="L3" s="119"/>
      <c r="M3" s="119"/>
      <c r="N3" s="119"/>
      <c r="O3" s="118" t="s">
        <v>53</v>
      </c>
      <c r="P3" s="20"/>
      <c r="Q3" s="16"/>
      <c r="R3" s="16"/>
      <c r="S3" s="16"/>
    </row>
    <row r="4" spans="1:19" ht="13" x14ac:dyDescent="0.3">
      <c r="A4" s="113"/>
      <c r="B4" s="113"/>
      <c r="C4" s="117"/>
      <c r="D4" s="65" t="s">
        <v>58</v>
      </c>
      <c r="E4" s="113"/>
      <c r="F4" s="115"/>
      <c r="G4" s="82" t="s">
        <v>43</v>
      </c>
      <c r="H4" s="118" t="s">
        <v>86</v>
      </c>
      <c r="I4" s="118" t="s">
        <v>87</v>
      </c>
      <c r="J4" s="121" t="s">
        <v>88</v>
      </c>
      <c r="K4" s="121" t="s">
        <v>89</v>
      </c>
      <c r="L4" s="121" t="s">
        <v>90</v>
      </c>
      <c r="M4" s="118" t="s">
        <v>91</v>
      </c>
      <c r="N4" s="118" t="s">
        <v>92</v>
      </c>
      <c r="O4" s="120"/>
      <c r="P4" s="20"/>
      <c r="Q4" s="16"/>
      <c r="R4" s="16"/>
      <c r="S4" s="16"/>
    </row>
    <row r="5" spans="1:19" ht="13" x14ac:dyDescent="0.3">
      <c r="A5" s="113"/>
      <c r="B5" s="113"/>
      <c r="C5" s="117"/>
      <c r="D5" s="83"/>
      <c r="E5" s="116"/>
      <c r="F5" s="115"/>
      <c r="G5" s="82" t="s">
        <v>83</v>
      </c>
      <c r="H5" s="118"/>
      <c r="I5" s="118"/>
      <c r="J5" s="121" t="s">
        <v>44</v>
      </c>
      <c r="K5" s="121" t="s">
        <v>54</v>
      </c>
      <c r="L5" s="121"/>
      <c r="M5" s="118" t="s">
        <v>80</v>
      </c>
      <c r="N5" s="118" t="s">
        <v>80</v>
      </c>
      <c r="O5" s="120"/>
      <c r="P5" s="20"/>
      <c r="Q5" s="16"/>
      <c r="R5" s="16"/>
      <c r="S5" s="16"/>
    </row>
    <row r="6" spans="1:19" s="21" customFormat="1" ht="8" x14ac:dyDescent="0.2">
      <c r="A6" s="49">
        <v>1</v>
      </c>
      <c r="B6" s="49">
        <v>3</v>
      </c>
      <c r="C6" s="49">
        <v>2</v>
      </c>
      <c r="D6" s="49">
        <v>4</v>
      </c>
      <c r="E6" s="50">
        <v>5</v>
      </c>
      <c r="F6" s="66">
        <v>6</v>
      </c>
      <c r="G6" s="84">
        <v>7</v>
      </c>
      <c r="H6" s="84"/>
      <c r="I6" s="84">
        <v>8</v>
      </c>
      <c r="J6" s="84">
        <v>9</v>
      </c>
      <c r="K6" s="84">
        <v>10</v>
      </c>
      <c r="L6" s="84">
        <v>11</v>
      </c>
      <c r="M6" s="84">
        <v>12</v>
      </c>
      <c r="N6" s="84">
        <v>13</v>
      </c>
      <c r="O6" s="84">
        <v>14</v>
      </c>
      <c r="P6" s="20"/>
      <c r="Q6" s="17"/>
      <c r="R6" s="17"/>
      <c r="S6" s="17"/>
    </row>
    <row r="7" spans="1:19" s="17" customFormat="1" ht="12.75" customHeight="1" x14ac:dyDescent="0.3">
      <c r="A7" s="80"/>
      <c r="B7" s="80"/>
      <c r="C7" s="75" t="s">
        <v>94</v>
      </c>
      <c r="D7" s="80"/>
      <c r="E7" s="81">
        <f t="shared" ref="E7:N7" si="0">E8+E14+E16+E19+E21+E23+E26+E29+E31+E33+E38+E40</f>
        <v>147154.99</v>
      </c>
      <c r="F7" s="81">
        <f t="shared" si="0"/>
        <v>117723.99199999998</v>
      </c>
      <c r="G7" s="81">
        <f t="shared" si="0"/>
        <v>121782.78</v>
      </c>
      <c r="H7" s="81">
        <f t="shared" si="0"/>
        <v>30</v>
      </c>
      <c r="I7" s="81">
        <f t="shared" si="0"/>
        <v>0</v>
      </c>
      <c r="J7" s="81">
        <f t="shared" si="0"/>
        <v>24429.66</v>
      </c>
      <c r="K7" s="81">
        <f t="shared" si="0"/>
        <v>0</v>
      </c>
      <c r="L7" s="81">
        <f t="shared" si="0"/>
        <v>30</v>
      </c>
      <c r="M7" s="81">
        <f t="shared" si="0"/>
        <v>0</v>
      </c>
      <c r="N7" s="81">
        <f t="shared" si="0"/>
        <v>882.55</v>
      </c>
      <c r="P7" s="20"/>
    </row>
    <row r="8" spans="1:19" s="62" customFormat="1" ht="12.75" customHeight="1" x14ac:dyDescent="0.25">
      <c r="A8" s="58">
        <v>1</v>
      </c>
      <c r="B8" s="58"/>
      <c r="C8" s="67" t="s">
        <v>26</v>
      </c>
      <c r="D8" s="58"/>
      <c r="E8" s="59">
        <f>SUM(G8:N8)</f>
        <v>38915.919999999998</v>
      </c>
      <c r="F8" s="59">
        <f>E8*100/125</f>
        <v>31132.736000000001</v>
      </c>
      <c r="G8" s="59">
        <f t="shared" ref="G8:N8" si="1">SUM(G9:G13)</f>
        <v>35915.919999999998</v>
      </c>
      <c r="H8" s="59"/>
      <c r="I8" s="59">
        <f t="shared" si="1"/>
        <v>0</v>
      </c>
      <c r="J8" s="59">
        <f t="shared" si="1"/>
        <v>3000</v>
      </c>
      <c r="K8" s="59">
        <f t="shared" si="1"/>
        <v>0</v>
      </c>
      <c r="L8" s="59">
        <f t="shared" si="1"/>
        <v>0</v>
      </c>
      <c r="M8" s="59"/>
      <c r="N8" s="59">
        <f t="shared" si="1"/>
        <v>0</v>
      </c>
      <c r="O8" s="60"/>
      <c r="P8" s="61"/>
      <c r="Q8" s="61"/>
      <c r="R8" s="61"/>
      <c r="S8" s="61"/>
    </row>
    <row r="9" spans="1:19" s="53" customFormat="1" ht="13" x14ac:dyDescent="0.3">
      <c r="A9" s="51" t="s">
        <v>59</v>
      </c>
      <c r="B9" s="54" t="s">
        <v>137</v>
      </c>
      <c r="C9" s="68" t="s">
        <v>27</v>
      </c>
      <c r="D9" s="51" t="s">
        <v>69</v>
      </c>
      <c r="E9" s="52">
        <f>SUM(G9:N9)</f>
        <v>16915.919999999998</v>
      </c>
      <c r="F9" s="52">
        <f t="shared" ref="F9:F13" si="2">E9*100/125</f>
        <v>13532.735999999999</v>
      </c>
      <c r="G9" s="52">
        <v>13915.92</v>
      </c>
      <c r="H9" s="52"/>
      <c r="I9" s="52">
        <v>0</v>
      </c>
      <c r="J9" s="52">
        <v>3000</v>
      </c>
      <c r="K9" s="52">
        <v>0</v>
      </c>
      <c r="L9" s="52">
        <v>0</v>
      </c>
      <c r="M9" s="52"/>
      <c r="N9" s="52"/>
      <c r="O9" s="55" t="s">
        <v>64</v>
      </c>
      <c r="P9" s="56"/>
      <c r="Q9" s="57"/>
      <c r="R9" s="57"/>
      <c r="S9" s="57"/>
    </row>
    <row r="10" spans="1:19" s="53" customFormat="1" ht="13" x14ac:dyDescent="0.3">
      <c r="A10" s="51" t="s">
        <v>60</v>
      </c>
      <c r="B10" s="54" t="s">
        <v>138</v>
      </c>
      <c r="C10" s="68" t="s">
        <v>28</v>
      </c>
      <c r="D10" s="51" t="s">
        <v>70</v>
      </c>
      <c r="E10" s="52">
        <f t="shared" ref="E10:E13" si="3">SUM(G10:N10)</f>
        <v>9000</v>
      </c>
      <c r="F10" s="52">
        <f t="shared" si="2"/>
        <v>7200</v>
      </c>
      <c r="G10" s="52">
        <v>9000</v>
      </c>
      <c r="H10" s="52"/>
      <c r="I10" s="52">
        <v>0</v>
      </c>
      <c r="J10" s="52">
        <v>0</v>
      </c>
      <c r="K10" s="52">
        <v>0</v>
      </c>
      <c r="L10" s="52">
        <v>0</v>
      </c>
      <c r="M10" s="52"/>
      <c r="N10" s="52"/>
      <c r="O10" s="55" t="s">
        <v>64</v>
      </c>
      <c r="P10" s="56"/>
      <c r="Q10" s="57"/>
      <c r="R10" s="57"/>
      <c r="S10" s="57"/>
    </row>
    <row r="11" spans="1:19" s="53" customFormat="1" ht="13" x14ac:dyDescent="0.3">
      <c r="A11" s="51" t="s">
        <v>61</v>
      </c>
      <c r="B11" s="54" t="s">
        <v>139</v>
      </c>
      <c r="C11" s="68" t="s">
        <v>100</v>
      </c>
      <c r="D11" s="51" t="s">
        <v>71</v>
      </c>
      <c r="E11" s="52">
        <f t="shared" si="3"/>
        <v>4000</v>
      </c>
      <c r="F11" s="52">
        <f t="shared" si="2"/>
        <v>3200</v>
      </c>
      <c r="G11" s="52">
        <v>4000</v>
      </c>
      <c r="H11" s="52"/>
      <c r="I11" s="52">
        <v>0</v>
      </c>
      <c r="J11" s="52">
        <v>0</v>
      </c>
      <c r="K11" s="52">
        <v>0</v>
      </c>
      <c r="L11" s="52">
        <v>0</v>
      </c>
      <c r="M11" s="52"/>
      <c r="N11" s="52"/>
      <c r="O11" s="55" t="s">
        <v>64</v>
      </c>
      <c r="P11" s="56"/>
      <c r="Q11" s="57"/>
      <c r="R11" s="57"/>
      <c r="S11" s="57"/>
    </row>
    <row r="12" spans="1:19" s="53" customFormat="1" ht="13" x14ac:dyDescent="0.3">
      <c r="A12" s="51" t="s">
        <v>62</v>
      </c>
      <c r="B12" s="54" t="s">
        <v>140</v>
      </c>
      <c r="C12" s="68" t="s">
        <v>101</v>
      </c>
      <c r="D12" s="51" t="s">
        <v>72</v>
      </c>
      <c r="E12" s="52">
        <f t="shared" si="3"/>
        <v>8000</v>
      </c>
      <c r="F12" s="52">
        <f t="shared" si="2"/>
        <v>6400</v>
      </c>
      <c r="G12" s="52">
        <v>8000</v>
      </c>
      <c r="H12" s="52"/>
      <c r="I12" s="52">
        <v>0</v>
      </c>
      <c r="J12" s="52">
        <v>0</v>
      </c>
      <c r="K12" s="52">
        <v>0</v>
      </c>
      <c r="L12" s="52">
        <v>0</v>
      </c>
      <c r="M12" s="52"/>
      <c r="N12" s="52"/>
      <c r="O12" s="55" t="s">
        <v>64</v>
      </c>
      <c r="P12" s="56"/>
      <c r="Q12" s="57"/>
      <c r="R12" s="57"/>
      <c r="S12" s="57"/>
    </row>
    <row r="13" spans="1:19" s="53" customFormat="1" ht="13" x14ac:dyDescent="0.3">
      <c r="A13" s="51" t="s">
        <v>63</v>
      </c>
      <c r="B13" s="54" t="s">
        <v>141</v>
      </c>
      <c r="C13" s="68" t="s">
        <v>29</v>
      </c>
      <c r="D13" s="51"/>
      <c r="E13" s="52">
        <f t="shared" si="3"/>
        <v>1000</v>
      </c>
      <c r="F13" s="52">
        <f t="shared" si="2"/>
        <v>800</v>
      </c>
      <c r="G13" s="52">
        <v>1000</v>
      </c>
      <c r="H13" s="52"/>
      <c r="I13" s="52">
        <v>0</v>
      </c>
      <c r="J13" s="52">
        <v>0</v>
      </c>
      <c r="K13" s="52">
        <v>0</v>
      </c>
      <c r="L13" s="52">
        <v>0</v>
      </c>
      <c r="M13" s="52"/>
      <c r="N13" s="52"/>
      <c r="O13" s="55" t="s">
        <v>64</v>
      </c>
      <c r="P13" s="56"/>
      <c r="Q13" s="57"/>
      <c r="R13" s="57"/>
      <c r="S13" s="57"/>
    </row>
    <row r="14" spans="1:19" s="62" customFormat="1" ht="11.5" x14ac:dyDescent="0.25">
      <c r="A14" s="58">
        <v>2</v>
      </c>
      <c r="B14" s="63"/>
      <c r="C14" s="67" t="s">
        <v>30</v>
      </c>
      <c r="D14" s="58"/>
      <c r="E14" s="59">
        <f>SUM(G14:N14)</f>
        <v>8769</v>
      </c>
      <c r="F14" s="59">
        <f>E14*100/125</f>
        <v>7015.2</v>
      </c>
      <c r="G14" s="59">
        <f t="shared" ref="G14:N14" si="4">SUM(G15)</f>
        <v>705</v>
      </c>
      <c r="H14" s="59">
        <f t="shared" si="4"/>
        <v>0</v>
      </c>
      <c r="I14" s="59">
        <f t="shared" si="4"/>
        <v>0</v>
      </c>
      <c r="J14" s="59">
        <f t="shared" si="4"/>
        <v>8064</v>
      </c>
      <c r="K14" s="59">
        <f t="shared" si="4"/>
        <v>0</v>
      </c>
      <c r="L14" s="59">
        <f t="shared" si="4"/>
        <v>0</v>
      </c>
      <c r="M14" s="59">
        <f t="shared" si="4"/>
        <v>0</v>
      </c>
      <c r="N14" s="59">
        <f t="shared" si="4"/>
        <v>0</v>
      </c>
      <c r="O14" s="55"/>
      <c r="P14" s="61"/>
      <c r="Q14" s="61"/>
      <c r="R14" s="61"/>
      <c r="S14" s="61"/>
    </row>
    <row r="15" spans="1:19" s="53" customFormat="1" ht="13" x14ac:dyDescent="0.3">
      <c r="A15" s="51" t="s">
        <v>99</v>
      </c>
      <c r="B15" s="54" t="s">
        <v>142</v>
      </c>
      <c r="C15" s="68" t="s">
        <v>102</v>
      </c>
      <c r="D15" s="51"/>
      <c r="E15" s="52">
        <f t="shared" ref="E15" si="5">SUM(G15:N15)</f>
        <v>8769</v>
      </c>
      <c r="F15" s="52">
        <f t="shared" ref="F15:F39" si="6">E15*100/125</f>
        <v>7015.2</v>
      </c>
      <c r="G15" s="52">
        <v>705</v>
      </c>
      <c r="H15" s="52"/>
      <c r="I15" s="52">
        <v>0</v>
      </c>
      <c r="J15" s="52">
        <v>8064</v>
      </c>
      <c r="K15" s="52">
        <v>0</v>
      </c>
      <c r="L15" s="52">
        <v>0</v>
      </c>
      <c r="M15" s="52"/>
      <c r="N15" s="52"/>
      <c r="O15" s="55" t="s">
        <v>64</v>
      </c>
      <c r="P15" s="56"/>
      <c r="Q15" s="57"/>
      <c r="R15" s="57"/>
      <c r="S15" s="57"/>
    </row>
    <row r="16" spans="1:19" s="62" customFormat="1" ht="11.5" x14ac:dyDescent="0.25">
      <c r="A16" s="58">
        <v>3</v>
      </c>
      <c r="B16" s="63"/>
      <c r="C16" s="67" t="s">
        <v>31</v>
      </c>
      <c r="D16" s="58"/>
      <c r="E16" s="59">
        <f>SUM(G16:N16)</f>
        <v>10000</v>
      </c>
      <c r="F16" s="59">
        <f>E16*100/125</f>
        <v>8000</v>
      </c>
      <c r="G16" s="59">
        <f t="shared" ref="G16:N16" si="7">SUM(G17:G18)</f>
        <v>10000</v>
      </c>
      <c r="H16" s="59">
        <f t="shared" si="7"/>
        <v>0</v>
      </c>
      <c r="I16" s="59">
        <f t="shared" si="7"/>
        <v>0</v>
      </c>
      <c r="J16" s="59">
        <f t="shared" si="7"/>
        <v>0</v>
      </c>
      <c r="K16" s="59">
        <f t="shared" si="7"/>
        <v>0</v>
      </c>
      <c r="L16" s="59">
        <f t="shared" si="7"/>
        <v>0</v>
      </c>
      <c r="M16" s="59">
        <f t="shared" si="7"/>
        <v>0</v>
      </c>
      <c r="N16" s="59">
        <f t="shared" si="7"/>
        <v>0</v>
      </c>
      <c r="O16" s="55"/>
      <c r="P16" s="61"/>
      <c r="Q16" s="61"/>
      <c r="R16" s="61"/>
      <c r="S16" s="61"/>
    </row>
    <row r="17" spans="1:19" s="53" customFormat="1" ht="13" x14ac:dyDescent="0.3">
      <c r="A17" s="51" t="s">
        <v>103</v>
      </c>
      <c r="B17" s="54" t="s">
        <v>143</v>
      </c>
      <c r="C17" s="69" t="s">
        <v>105</v>
      </c>
      <c r="D17" s="51"/>
      <c r="E17" s="52">
        <f t="shared" ref="E17:E39" si="8">SUM(G17:N17)</f>
        <v>5000</v>
      </c>
      <c r="F17" s="52">
        <f t="shared" si="6"/>
        <v>4000</v>
      </c>
      <c r="G17" s="52">
        <v>5000</v>
      </c>
      <c r="H17" s="52"/>
      <c r="I17" s="52">
        <v>0</v>
      </c>
      <c r="J17" s="52">
        <v>0</v>
      </c>
      <c r="K17" s="52">
        <v>0</v>
      </c>
      <c r="L17" s="52">
        <v>0</v>
      </c>
      <c r="M17" s="52"/>
      <c r="N17" s="52"/>
      <c r="O17" s="55" t="s">
        <v>64</v>
      </c>
      <c r="P17" s="56"/>
      <c r="Q17" s="57"/>
      <c r="R17" s="57"/>
      <c r="S17" s="57"/>
    </row>
    <row r="18" spans="1:19" s="53" customFormat="1" ht="13" x14ac:dyDescent="0.3">
      <c r="A18" s="51" t="s">
        <v>106</v>
      </c>
      <c r="B18" s="54" t="s">
        <v>144</v>
      </c>
      <c r="C18" s="69" t="s">
        <v>104</v>
      </c>
      <c r="D18" s="51"/>
      <c r="E18" s="52">
        <f t="shared" si="8"/>
        <v>5000</v>
      </c>
      <c r="F18" s="52">
        <f t="shared" si="6"/>
        <v>4000</v>
      </c>
      <c r="G18" s="52">
        <v>5000</v>
      </c>
      <c r="H18" s="52"/>
      <c r="I18" s="52">
        <v>0</v>
      </c>
      <c r="J18" s="52">
        <v>0</v>
      </c>
      <c r="K18" s="52">
        <v>0</v>
      </c>
      <c r="L18" s="52">
        <v>0</v>
      </c>
      <c r="M18" s="52"/>
      <c r="N18" s="52"/>
      <c r="O18" s="55" t="s">
        <v>64</v>
      </c>
      <c r="P18" s="56"/>
      <c r="Q18" s="57"/>
      <c r="R18" s="57"/>
      <c r="S18" s="57"/>
    </row>
    <row r="19" spans="1:19" s="62" customFormat="1" ht="11.5" x14ac:dyDescent="0.25">
      <c r="A19" s="58">
        <v>4</v>
      </c>
      <c r="B19" s="63"/>
      <c r="C19" s="67" t="s">
        <v>32</v>
      </c>
      <c r="D19" s="58"/>
      <c r="E19" s="59">
        <f>SUM(G19:N19)</f>
        <v>6000</v>
      </c>
      <c r="F19" s="59">
        <f>E19*100/125</f>
        <v>4800</v>
      </c>
      <c r="G19" s="59">
        <f t="shared" ref="G19:N19" si="9">SUM(G20)</f>
        <v>6000</v>
      </c>
      <c r="H19" s="59">
        <f t="shared" si="9"/>
        <v>0</v>
      </c>
      <c r="I19" s="59">
        <f t="shared" si="9"/>
        <v>0</v>
      </c>
      <c r="J19" s="59">
        <f t="shared" si="9"/>
        <v>0</v>
      </c>
      <c r="K19" s="59">
        <f t="shared" si="9"/>
        <v>0</v>
      </c>
      <c r="L19" s="59">
        <f t="shared" si="9"/>
        <v>0</v>
      </c>
      <c r="M19" s="59">
        <f t="shared" si="9"/>
        <v>0</v>
      </c>
      <c r="N19" s="59">
        <f t="shared" si="9"/>
        <v>0</v>
      </c>
      <c r="O19" s="55"/>
      <c r="P19" s="61"/>
      <c r="Q19" s="61"/>
      <c r="R19" s="61"/>
      <c r="S19" s="61"/>
    </row>
    <row r="20" spans="1:19" s="53" customFormat="1" ht="13" x14ac:dyDescent="0.3">
      <c r="A20" s="51" t="s">
        <v>107</v>
      </c>
      <c r="B20" s="54" t="s">
        <v>145</v>
      </c>
      <c r="C20" s="69" t="s">
        <v>132</v>
      </c>
      <c r="D20" s="51"/>
      <c r="E20" s="52">
        <f t="shared" ref="E20" si="10">SUM(G20:N20)</f>
        <v>6000</v>
      </c>
      <c r="F20" s="52">
        <f t="shared" si="6"/>
        <v>4800</v>
      </c>
      <c r="G20" s="52">
        <v>6000</v>
      </c>
      <c r="H20" s="52"/>
      <c r="I20" s="52">
        <v>0</v>
      </c>
      <c r="J20" s="52">
        <v>0</v>
      </c>
      <c r="K20" s="52">
        <v>0</v>
      </c>
      <c r="L20" s="52">
        <v>0</v>
      </c>
      <c r="M20" s="52"/>
      <c r="N20" s="52"/>
      <c r="O20" s="55" t="s">
        <v>64</v>
      </c>
      <c r="P20" s="56"/>
      <c r="Q20" s="57"/>
      <c r="R20" s="57"/>
      <c r="S20" s="57"/>
    </row>
    <row r="21" spans="1:19" s="62" customFormat="1" ht="11.5" x14ac:dyDescent="0.25">
      <c r="A21" s="58">
        <v>5</v>
      </c>
      <c r="B21" s="63"/>
      <c r="C21" s="67" t="s">
        <v>109</v>
      </c>
      <c r="D21" s="58"/>
      <c r="E21" s="59">
        <f>SUM(G21:N21)</f>
        <v>3454.86</v>
      </c>
      <c r="F21" s="59">
        <f>E21*100/125</f>
        <v>2763.8879999999999</v>
      </c>
      <c r="G21" s="59">
        <f t="shared" ref="G21:N21" si="11">SUM(G22)</f>
        <v>3454.86</v>
      </c>
      <c r="H21" s="59">
        <f t="shared" si="11"/>
        <v>0</v>
      </c>
      <c r="I21" s="59">
        <f t="shared" si="11"/>
        <v>0</v>
      </c>
      <c r="J21" s="59">
        <f t="shared" si="11"/>
        <v>0</v>
      </c>
      <c r="K21" s="59">
        <f t="shared" si="11"/>
        <v>0</v>
      </c>
      <c r="L21" s="59">
        <f t="shared" si="11"/>
        <v>0</v>
      </c>
      <c r="M21" s="59">
        <f t="shared" si="11"/>
        <v>0</v>
      </c>
      <c r="N21" s="59">
        <f t="shared" si="11"/>
        <v>0</v>
      </c>
      <c r="O21" s="55"/>
      <c r="P21" s="61"/>
      <c r="Q21" s="61"/>
      <c r="R21" s="61"/>
      <c r="S21" s="61"/>
    </row>
    <row r="22" spans="1:19" s="53" customFormat="1" ht="13" x14ac:dyDescent="0.3">
      <c r="A22" s="51" t="s">
        <v>108</v>
      </c>
      <c r="B22" s="54" t="s">
        <v>146</v>
      </c>
      <c r="C22" s="69" t="s">
        <v>109</v>
      </c>
      <c r="D22" s="51" t="s">
        <v>133</v>
      </c>
      <c r="E22" s="52">
        <f t="shared" si="8"/>
        <v>3454.86</v>
      </c>
      <c r="F22" s="52">
        <f t="shared" si="6"/>
        <v>2763.8879999999999</v>
      </c>
      <c r="G22" s="52">
        <v>3454.86</v>
      </c>
      <c r="H22" s="52"/>
      <c r="I22" s="52">
        <v>0</v>
      </c>
      <c r="J22" s="52">
        <v>0</v>
      </c>
      <c r="K22" s="52">
        <v>0</v>
      </c>
      <c r="L22" s="52">
        <v>0</v>
      </c>
      <c r="M22" s="52"/>
      <c r="N22" s="52"/>
      <c r="O22" s="55" t="s">
        <v>64</v>
      </c>
      <c r="P22" s="56"/>
      <c r="Q22" s="57"/>
      <c r="R22" s="57"/>
      <c r="S22" s="57"/>
    </row>
    <row r="23" spans="1:19" s="62" customFormat="1" ht="11.5" x14ac:dyDescent="0.25">
      <c r="A23" s="58">
        <v>6</v>
      </c>
      <c r="B23" s="63"/>
      <c r="C23" s="67" t="s">
        <v>16</v>
      </c>
      <c r="D23" s="58"/>
      <c r="E23" s="59">
        <f>SUM(G23:N23)</f>
        <v>17500</v>
      </c>
      <c r="F23" s="59">
        <f>E23*100/125</f>
        <v>14000</v>
      </c>
      <c r="G23" s="59">
        <f t="shared" ref="G23:N23" si="12">SUM(G24:G25)</f>
        <v>17500</v>
      </c>
      <c r="H23" s="59">
        <f t="shared" si="12"/>
        <v>0</v>
      </c>
      <c r="I23" s="59">
        <f t="shared" si="12"/>
        <v>0</v>
      </c>
      <c r="J23" s="59">
        <f t="shared" si="12"/>
        <v>0</v>
      </c>
      <c r="K23" s="59">
        <f t="shared" si="12"/>
        <v>0</v>
      </c>
      <c r="L23" s="59">
        <f t="shared" si="12"/>
        <v>0</v>
      </c>
      <c r="M23" s="59">
        <f t="shared" si="12"/>
        <v>0</v>
      </c>
      <c r="N23" s="59">
        <f t="shared" si="12"/>
        <v>0</v>
      </c>
      <c r="O23" s="55"/>
      <c r="P23" s="61"/>
      <c r="Q23" s="61"/>
      <c r="R23" s="61"/>
      <c r="S23" s="61"/>
    </row>
    <row r="24" spans="1:19" s="53" customFormat="1" ht="13" x14ac:dyDescent="0.3">
      <c r="A24" s="51" t="s">
        <v>65</v>
      </c>
      <c r="B24" s="54" t="s">
        <v>147</v>
      </c>
      <c r="C24" s="68" t="s">
        <v>77</v>
      </c>
      <c r="D24" s="51" t="s">
        <v>162</v>
      </c>
      <c r="E24" s="52">
        <f t="shared" si="8"/>
        <v>15500</v>
      </c>
      <c r="F24" s="52">
        <f t="shared" si="6"/>
        <v>12400</v>
      </c>
      <c r="G24" s="52">
        <v>15500</v>
      </c>
      <c r="H24" s="52"/>
      <c r="I24" s="52">
        <v>0</v>
      </c>
      <c r="J24" s="52">
        <v>0</v>
      </c>
      <c r="K24" s="52">
        <v>0</v>
      </c>
      <c r="L24" s="52">
        <v>0</v>
      </c>
      <c r="M24" s="52"/>
      <c r="N24" s="52"/>
      <c r="O24" s="55" t="s">
        <v>64</v>
      </c>
      <c r="P24" s="56"/>
      <c r="Q24" s="57"/>
      <c r="R24" s="57"/>
      <c r="S24" s="57"/>
    </row>
    <row r="25" spans="1:19" s="53" customFormat="1" ht="13" x14ac:dyDescent="0.3">
      <c r="A25" s="51" t="s">
        <v>84</v>
      </c>
      <c r="B25" s="54" t="s">
        <v>148</v>
      </c>
      <c r="C25" s="68" t="s">
        <v>78</v>
      </c>
      <c r="D25" s="51" t="s">
        <v>163</v>
      </c>
      <c r="E25" s="52">
        <f t="shared" si="8"/>
        <v>2000</v>
      </c>
      <c r="F25" s="52">
        <f t="shared" si="6"/>
        <v>1600</v>
      </c>
      <c r="G25" s="52">
        <v>2000</v>
      </c>
      <c r="H25" s="52"/>
      <c r="I25" s="52"/>
      <c r="J25" s="52"/>
      <c r="K25" s="52"/>
      <c r="L25" s="52"/>
      <c r="M25" s="52"/>
      <c r="N25" s="52"/>
      <c r="O25" s="55" t="s">
        <v>64</v>
      </c>
      <c r="P25" s="56"/>
      <c r="Q25" s="57"/>
      <c r="R25" s="57"/>
      <c r="S25" s="57"/>
    </row>
    <row r="26" spans="1:19" s="62" customFormat="1" ht="11.5" x14ac:dyDescent="0.25">
      <c r="A26" s="58">
        <v>7</v>
      </c>
      <c r="B26" s="63"/>
      <c r="C26" s="67" t="s">
        <v>33</v>
      </c>
      <c r="D26" s="58"/>
      <c r="E26" s="59">
        <f>SUM(G26:N26)</f>
        <v>15000</v>
      </c>
      <c r="F26" s="59">
        <f>E26*100/125</f>
        <v>12000</v>
      </c>
      <c r="G26" s="59">
        <f t="shared" ref="G26:N26" si="13">SUM(G27:G28)</f>
        <v>15000</v>
      </c>
      <c r="H26" s="59">
        <f t="shared" si="13"/>
        <v>0</v>
      </c>
      <c r="I26" s="59">
        <f t="shared" si="13"/>
        <v>0</v>
      </c>
      <c r="J26" s="59">
        <f t="shared" si="13"/>
        <v>0</v>
      </c>
      <c r="K26" s="59">
        <f t="shared" si="13"/>
        <v>0</v>
      </c>
      <c r="L26" s="59">
        <f t="shared" si="13"/>
        <v>0</v>
      </c>
      <c r="M26" s="59">
        <f t="shared" si="13"/>
        <v>0</v>
      </c>
      <c r="N26" s="59">
        <f t="shared" si="13"/>
        <v>0</v>
      </c>
      <c r="O26" s="55"/>
      <c r="P26" s="61"/>
      <c r="Q26" s="61"/>
      <c r="R26" s="61"/>
      <c r="S26" s="61"/>
    </row>
    <row r="27" spans="1:19" s="53" customFormat="1" ht="13" x14ac:dyDescent="0.3">
      <c r="A27" s="51" t="s">
        <v>110</v>
      </c>
      <c r="B27" s="54" t="s">
        <v>149</v>
      </c>
      <c r="C27" s="68" t="s">
        <v>111</v>
      </c>
      <c r="D27" s="51" t="s">
        <v>134</v>
      </c>
      <c r="E27" s="52">
        <f t="shared" ref="E27" si="14">SUM(G27:N27)</f>
        <v>7500</v>
      </c>
      <c r="F27" s="52">
        <f t="shared" si="6"/>
        <v>6000</v>
      </c>
      <c r="G27" s="52">
        <v>7500</v>
      </c>
      <c r="H27" s="52"/>
      <c r="I27" s="52"/>
      <c r="J27" s="52"/>
      <c r="K27" s="52"/>
      <c r="L27" s="52"/>
      <c r="M27" s="52"/>
      <c r="N27" s="52"/>
      <c r="O27" s="55" t="s">
        <v>64</v>
      </c>
      <c r="P27" s="56"/>
      <c r="Q27" s="57"/>
      <c r="R27" s="57"/>
      <c r="S27" s="57"/>
    </row>
    <row r="28" spans="1:19" s="53" customFormat="1" ht="13" x14ac:dyDescent="0.3">
      <c r="A28" s="51" t="s">
        <v>113</v>
      </c>
      <c r="B28" s="54" t="s">
        <v>150</v>
      </c>
      <c r="C28" s="68" t="s">
        <v>112</v>
      </c>
      <c r="D28" s="51" t="s">
        <v>134</v>
      </c>
      <c r="E28" s="52">
        <f t="shared" ref="E28" si="15">SUM(G28:N28)</f>
        <v>7500</v>
      </c>
      <c r="F28" s="52">
        <f t="shared" si="6"/>
        <v>6000</v>
      </c>
      <c r="G28" s="52">
        <v>7500</v>
      </c>
      <c r="H28" s="52"/>
      <c r="I28" s="52"/>
      <c r="J28" s="52"/>
      <c r="K28" s="52"/>
      <c r="L28" s="52"/>
      <c r="M28" s="52"/>
      <c r="N28" s="52"/>
      <c r="O28" s="55" t="s">
        <v>64</v>
      </c>
      <c r="P28" s="56"/>
      <c r="Q28" s="57"/>
      <c r="R28" s="57"/>
      <c r="S28" s="57"/>
    </row>
    <row r="29" spans="1:19" s="62" customFormat="1" ht="11.5" x14ac:dyDescent="0.25">
      <c r="A29" s="58">
        <v>8</v>
      </c>
      <c r="B29" s="63"/>
      <c r="C29" s="67" t="s">
        <v>34</v>
      </c>
      <c r="D29" s="58"/>
      <c r="E29" s="59">
        <f>SUM(G29:N29)</f>
        <v>5773</v>
      </c>
      <c r="F29" s="59">
        <f>E29*100/125</f>
        <v>4618.3999999999996</v>
      </c>
      <c r="G29" s="59">
        <f t="shared" ref="G29:N29" si="16">SUM(G30)</f>
        <v>5773</v>
      </c>
      <c r="H29" s="59">
        <f t="shared" si="16"/>
        <v>0</v>
      </c>
      <c r="I29" s="59">
        <f t="shared" si="16"/>
        <v>0</v>
      </c>
      <c r="J29" s="59">
        <f t="shared" si="16"/>
        <v>0</v>
      </c>
      <c r="K29" s="59">
        <f t="shared" si="16"/>
        <v>0</v>
      </c>
      <c r="L29" s="59">
        <f t="shared" si="16"/>
        <v>0</v>
      </c>
      <c r="M29" s="59">
        <f t="shared" si="16"/>
        <v>0</v>
      </c>
      <c r="N29" s="59">
        <f t="shared" si="16"/>
        <v>0</v>
      </c>
      <c r="O29" s="55"/>
      <c r="P29" s="61"/>
      <c r="Q29" s="61"/>
      <c r="R29" s="61"/>
      <c r="S29" s="61"/>
    </row>
    <row r="30" spans="1:19" s="53" customFormat="1" ht="13" x14ac:dyDescent="0.3">
      <c r="A30" s="51" t="s">
        <v>114</v>
      </c>
      <c r="B30" s="54" t="s">
        <v>151</v>
      </c>
      <c r="C30" s="68" t="s">
        <v>115</v>
      </c>
      <c r="D30" s="51" t="s">
        <v>164</v>
      </c>
      <c r="E30" s="52">
        <f t="shared" si="8"/>
        <v>5773</v>
      </c>
      <c r="F30" s="52">
        <f t="shared" si="6"/>
        <v>4618.3999999999996</v>
      </c>
      <c r="G30" s="52">
        <v>5773</v>
      </c>
      <c r="H30" s="52"/>
      <c r="I30" s="52"/>
      <c r="J30" s="52"/>
      <c r="K30" s="52"/>
      <c r="L30" s="52"/>
      <c r="M30" s="52"/>
      <c r="N30" s="52"/>
      <c r="O30" s="55" t="s">
        <v>64</v>
      </c>
      <c r="P30" s="56"/>
      <c r="Q30" s="57"/>
      <c r="R30" s="57"/>
      <c r="S30" s="57"/>
    </row>
    <row r="31" spans="1:19" s="62" customFormat="1" ht="11.5" x14ac:dyDescent="0.25">
      <c r="A31" s="58">
        <v>9</v>
      </c>
      <c r="B31" s="63"/>
      <c r="C31" s="67" t="s">
        <v>36</v>
      </c>
      <c r="D31" s="58"/>
      <c r="E31" s="59">
        <f>SUM(G31:N31)</f>
        <v>13934</v>
      </c>
      <c r="F31" s="59">
        <f>E31*100/125</f>
        <v>11147.2</v>
      </c>
      <c r="G31" s="59">
        <f t="shared" ref="G31:N31" si="17">SUM(G32)</f>
        <v>13934</v>
      </c>
      <c r="H31" s="59">
        <f t="shared" si="17"/>
        <v>0</v>
      </c>
      <c r="I31" s="59">
        <f t="shared" si="17"/>
        <v>0</v>
      </c>
      <c r="J31" s="59">
        <f t="shared" si="17"/>
        <v>0</v>
      </c>
      <c r="K31" s="59">
        <f t="shared" si="17"/>
        <v>0</v>
      </c>
      <c r="L31" s="59">
        <f t="shared" si="17"/>
        <v>0</v>
      </c>
      <c r="M31" s="59">
        <f t="shared" si="17"/>
        <v>0</v>
      </c>
      <c r="N31" s="59">
        <f t="shared" si="17"/>
        <v>0</v>
      </c>
      <c r="O31" s="55"/>
      <c r="P31" s="61"/>
      <c r="Q31" s="61"/>
      <c r="R31" s="61"/>
      <c r="S31" s="61"/>
    </row>
    <row r="32" spans="1:19" s="53" customFormat="1" ht="13" x14ac:dyDescent="0.3">
      <c r="A32" s="51" t="s">
        <v>116</v>
      </c>
      <c r="B32" s="54" t="s">
        <v>152</v>
      </c>
      <c r="C32" s="68" t="s">
        <v>117</v>
      </c>
      <c r="D32" s="51"/>
      <c r="E32" s="52">
        <f t="shared" ref="E32" si="18">SUM(G32:N32)</f>
        <v>13934</v>
      </c>
      <c r="F32" s="52">
        <f t="shared" si="6"/>
        <v>11147.2</v>
      </c>
      <c r="G32" s="52">
        <v>13934</v>
      </c>
      <c r="H32" s="52"/>
      <c r="I32" s="52"/>
      <c r="J32" s="52"/>
      <c r="K32" s="52"/>
      <c r="L32" s="52"/>
      <c r="M32" s="52"/>
      <c r="N32" s="52"/>
      <c r="O32" s="55" t="s">
        <v>64</v>
      </c>
      <c r="P32" s="56"/>
      <c r="Q32" s="57"/>
      <c r="R32" s="57"/>
      <c r="S32" s="57"/>
    </row>
    <row r="33" spans="1:19" s="62" customFormat="1" ht="11.5" x14ac:dyDescent="0.25">
      <c r="A33" s="58">
        <v>10</v>
      </c>
      <c r="B33" s="63"/>
      <c r="C33" s="67" t="s">
        <v>37</v>
      </c>
      <c r="D33" s="58"/>
      <c r="E33" s="59">
        <f>SUM(G33:N33)</f>
        <v>12955</v>
      </c>
      <c r="F33" s="59">
        <f>E33*100/125</f>
        <v>10364</v>
      </c>
      <c r="G33" s="59">
        <f t="shared" ref="G33:N33" si="19">SUM(G34:G37)</f>
        <v>9500</v>
      </c>
      <c r="H33" s="59">
        <f t="shared" si="19"/>
        <v>0</v>
      </c>
      <c r="I33" s="59">
        <f t="shared" si="19"/>
        <v>0</v>
      </c>
      <c r="J33" s="59">
        <f t="shared" si="19"/>
        <v>3455</v>
      </c>
      <c r="K33" s="59">
        <f t="shared" si="19"/>
        <v>0</v>
      </c>
      <c r="L33" s="59">
        <f t="shared" si="19"/>
        <v>0</v>
      </c>
      <c r="M33" s="59">
        <f t="shared" si="19"/>
        <v>0</v>
      </c>
      <c r="N33" s="59">
        <f t="shared" si="19"/>
        <v>0</v>
      </c>
      <c r="O33" s="55"/>
      <c r="P33" s="61"/>
      <c r="Q33" s="61"/>
      <c r="R33" s="61"/>
      <c r="S33" s="61"/>
    </row>
    <row r="34" spans="1:19" s="53" customFormat="1" ht="13" x14ac:dyDescent="0.3">
      <c r="A34" s="51" t="s">
        <v>118</v>
      </c>
      <c r="B34" s="54" t="s">
        <v>153</v>
      </c>
      <c r="C34" s="68" t="s">
        <v>119</v>
      </c>
      <c r="D34" s="51" t="s">
        <v>135</v>
      </c>
      <c r="E34" s="52">
        <f t="shared" si="8"/>
        <v>7605</v>
      </c>
      <c r="F34" s="52">
        <f t="shared" ref="F34" si="20">E34*100/125</f>
        <v>6084</v>
      </c>
      <c r="G34" s="52">
        <v>5000</v>
      </c>
      <c r="H34" s="52"/>
      <c r="I34" s="52"/>
      <c r="J34" s="52">
        <v>2605</v>
      </c>
      <c r="K34" s="52"/>
      <c r="L34" s="52"/>
      <c r="M34" s="52"/>
      <c r="N34" s="52"/>
      <c r="O34" s="55" t="s">
        <v>64</v>
      </c>
      <c r="P34" s="56"/>
      <c r="Q34" s="57"/>
      <c r="R34" s="57"/>
      <c r="S34" s="57"/>
    </row>
    <row r="35" spans="1:19" s="53" customFormat="1" ht="13" x14ac:dyDescent="0.3">
      <c r="A35" s="51" t="s">
        <v>120</v>
      </c>
      <c r="B35" s="54" t="s">
        <v>154</v>
      </c>
      <c r="C35" s="68" t="s">
        <v>124</v>
      </c>
      <c r="D35" s="51" t="s">
        <v>136</v>
      </c>
      <c r="E35" s="52">
        <f t="shared" ref="E35" si="21">SUM(G35:N35)</f>
        <v>2350</v>
      </c>
      <c r="F35" s="52">
        <f t="shared" ref="F35" si="22">E35*100/125</f>
        <v>1880</v>
      </c>
      <c r="G35" s="52">
        <v>1500</v>
      </c>
      <c r="H35" s="52"/>
      <c r="I35" s="52"/>
      <c r="J35" s="52">
        <v>850</v>
      </c>
      <c r="K35" s="52"/>
      <c r="L35" s="52"/>
      <c r="M35" s="52"/>
      <c r="N35" s="52"/>
      <c r="O35" s="55" t="s">
        <v>64</v>
      </c>
      <c r="P35" s="56"/>
      <c r="Q35" s="57"/>
      <c r="R35" s="57"/>
      <c r="S35" s="57"/>
    </row>
    <row r="36" spans="1:19" s="53" customFormat="1" ht="13" x14ac:dyDescent="0.3">
      <c r="A36" s="51" t="s">
        <v>122</v>
      </c>
      <c r="B36" s="54" t="s">
        <v>155</v>
      </c>
      <c r="C36" s="68" t="s">
        <v>121</v>
      </c>
      <c r="D36" s="51"/>
      <c r="E36" s="52">
        <f t="shared" ref="E36" si="23">SUM(G36:N36)</f>
        <v>1500</v>
      </c>
      <c r="F36" s="52">
        <f t="shared" ref="F36" si="24">E36*100/125</f>
        <v>1200</v>
      </c>
      <c r="G36" s="52">
        <f>125*12</f>
        <v>1500</v>
      </c>
      <c r="H36" s="52"/>
      <c r="I36" s="52"/>
      <c r="J36" s="52"/>
      <c r="K36" s="52"/>
      <c r="L36" s="52"/>
      <c r="M36" s="52"/>
      <c r="N36" s="52"/>
      <c r="O36" s="55" t="s">
        <v>64</v>
      </c>
      <c r="P36" s="56"/>
      <c r="Q36" s="57"/>
      <c r="R36" s="57"/>
      <c r="S36" s="57"/>
    </row>
    <row r="37" spans="1:19" s="53" customFormat="1" ht="13" x14ac:dyDescent="0.3">
      <c r="A37" s="51" t="s">
        <v>125</v>
      </c>
      <c r="B37" s="54" t="s">
        <v>156</v>
      </c>
      <c r="C37" s="68" t="s">
        <v>123</v>
      </c>
      <c r="D37" s="51"/>
      <c r="E37" s="52">
        <f t="shared" ref="E37" si="25">SUM(G37:N37)</f>
        <v>1500</v>
      </c>
      <c r="F37" s="52">
        <f t="shared" ref="F37" si="26">E37*100/125</f>
        <v>1200</v>
      </c>
      <c r="G37" s="52">
        <f>375*4</f>
        <v>1500</v>
      </c>
      <c r="H37" s="52"/>
      <c r="I37" s="52"/>
      <c r="J37" s="52"/>
      <c r="K37" s="52"/>
      <c r="L37" s="52"/>
      <c r="M37" s="52"/>
      <c r="N37" s="52"/>
      <c r="O37" s="55" t="s">
        <v>64</v>
      </c>
      <c r="P37" s="56"/>
      <c r="Q37" s="57"/>
      <c r="R37" s="57"/>
      <c r="S37" s="57"/>
    </row>
    <row r="38" spans="1:19" s="62" customFormat="1" ht="11.5" x14ac:dyDescent="0.25">
      <c r="A38" s="58">
        <v>11</v>
      </c>
      <c r="B38" s="63"/>
      <c r="C38" s="67" t="s">
        <v>38</v>
      </c>
      <c r="D38" s="58"/>
      <c r="E38" s="59">
        <f>SUM(G38:N38)</f>
        <v>8120</v>
      </c>
      <c r="F38" s="59">
        <f>E38*100/125</f>
        <v>6496</v>
      </c>
      <c r="G38" s="59">
        <f>G39</f>
        <v>1000</v>
      </c>
      <c r="H38" s="59">
        <f t="shared" ref="H38:N38" si="27">H39</f>
        <v>30</v>
      </c>
      <c r="I38" s="59">
        <f t="shared" si="27"/>
        <v>0</v>
      </c>
      <c r="J38" s="59">
        <f t="shared" si="27"/>
        <v>7060</v>
      </c>
      <c r="K38" s="59">
        <f t="shared" si="27"/>
        <v>0</v>
      </c>
      <c r="L38" s="59">
        <f t="shared" si="27"/>
        <v>30</v>
      </c>
      <c r="M38" s="59">
        <f t="shared" si="27"/>
        <v>0</v>
      </c>
      <c r="N38" s="59">
        <f t="shared" si="27"/>
        <v>0</v>
      </c>
      <c r="O38" s="55"/>
      <c r="P38" s="61"/>
      <c r="Q38" s="61"/>
      <c r="R38" s="61"/>
      <c r="S38" s="61"/>
    </row>
    <row r="39" spans="1:19" s="53" customFormat="1" ht="13" x14ac:dyDescent="0.3">
      <c r="A39" s="51" t="s">
        <v>126</v>
      </c>
      <c r="B39" s="54" t="s">
        <v>157</v>
      </c>
      <c r="C39" s="68" t="s">
        <v>38</v>
      </c>
      <c r="D39" s="51"/>
      <c r="E39" s="52">
        <f t="shared" si="8"/>
        <v>8120</v>
      </c>
      <c r="F39" s="52">
        <f t="shared" si="6"/>
        <v>6496</v>
      </c>
      <c r="G39" s="52">
        <v>1000</v>
      </c>
      <c r="H39" s="52">
        <v>30</v>
      </c>
      <c r="I39" s="52"/>
      <c r="J39" s="52">
        <v>7060</v>
      </c>
      <c r="K39" s="52"/>
      <c r="L39" s="52">
        <v>30</v>
      </c>
      <c r="M39" s="52"/>
      <c r="N39" s="52"/>
      <c r="O39" s="55" t="s">
        <v>64</v>
      </c>
      <c r="P39" s="56"/>
      <c r="Q39" s="57"/>
      <c r="R39" s="57"/>
      <c r="S39" s="57"/>
    </row>
    <row r="40" spans="1:19" s="62" customFormat="1" ht="11.5" x14ac:dyDescent="0.25">
      <c r="A40" s="58">
        <v>12</v>
      </c>
      <c r="B40" s="63"/>
      <c r="C40" s="67" t="s">
        <v>24</v>
      </c>
      <c r="D40" s="58"/>
      <c r="E40" s="59">
        <f>SUM(G40:N40)</f>
        <v>6733.21</v>
      </c>
      <c r="F40" s="59">
        <f>E40*100/125</f>
        <v>5386.5680000000002</v>
      </c>
      <c r="G40" s="59">
        <f>G41</f>
        <v>3000</v>
      </c>
      <c r="H40" s="59">
        <f t="shared" ref="H40:N40" si="28">H41</f>
        <v>0</v>
      </c>
      <c r="I40" s="59">
        <f t="shared" si="28"/>
        <v>0</v>
      </c>
      <c r="J40" s="59">
        <f t="shared" si="28"/>
        <v>2850.66</v>
      </c>
      <c r="K40" s="59">
        <f t="shared" si="28"/>
        <v>0</v>
      </c>
      <c r="L40" s="59">
        <f t="shared" si="28"/>
        <v>0</v>
      </c>
      <c r="M40" s="59">
        <f t="shared" si="28"/>
        <v>0</v>
      </c>
      <c r="N40" s="59">
        <f t="shared" si="28"/>
        <v>882.55</v>
      </c>
      <c r="O40" s="55"/>
      <c r="P40" s="61"/>
      <c r="Q40" s="61"/>
      <c r="R40" s="61"/>
      <c r="S40" s="61"/>
    </row>
    <row r="41" spans="1:19" s="53" customFormat="1" ht="13" x14ac:dyDescent="0.3">
      <c r="A41" s="51" t="s">
        <v>127</v>
      </c>
      <c r="B41" s="54" t="s">
        <v>158</v>
      </c>
      <c r="C41" s="68" t="s">
        <v>24</v>
      </c>
      <c r="D41" s="51"/>
      <c r="E41" s="52">
        <f t="shared" ref="E41" si="29">SUM(G41:N41)</f>
        <v>6733.21</v>
      </c>
      <c r="F41" s="52">
        <f t="shared" ref="F41" si="30">E41*100/125</f>
        <v>5386.5680000000002</v>
      </c>
      <c r="G41" s="52">
        <v>3000</v>
      </c>
      <c r="H41" s="52"/>
      <c r="I41" s="52"/>
      <c r="J41" s="52">
        <v>2850.66</v>
      </c>
      <c r="K41" s="52"/>
      <c r="L41" s="52">
        <v>0</v>
      </c>
      <c r="M41" s="52"/>
      <c r="N41" s="52">
        <v>882.55</v>
      </c>
      <c r="O41" s="55" t="s">
        <v>64</v>
      </c>
      <c r="P41" s="56"/>
      <c r="Q41" s="57"/>
      <c r="R41" s="57"/>
      <c r="S41" s="57"/>
    </row>
    <row r="42" spans="1:19" s="57" customFormat="1" ht="13" x14ac:dyDescent="0.3">
      <c r="A42" s="70"/>
      <c r="B42" s="71"/>
      <c r="C42" s="72"/>
      <c r="D42" s="70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56"/>
    </row>
    <row r="43" spans="1:19" s="30" customFormat="1" ht="13" x14ac:dyDescent="0.3">
      <c r="A43" s="16"/>
      <c r="B43" s="16"/>
      <c r="C43" s="75" t="s">
        <v>95</v>
      </c>
      <c r="D43" s="16"/>
      <c r="E43" s="76">
        <f>E44+E46</f>
        <v>13862.07</v>
      </c>
      <c r="F43" s="76">
        <f t="shared" ref="F43:N43" si="31">F44+F46</f>
        <v>11089.655999999999</v>
      </c>
      <c r="G43" s="76">
        <f t="shared" si="31"/>
        <v>0</v>
      </c>
      <c r="H43" s="76">
        <f t="shared" si="31"/>
        <v>9000</v>
      </c>
      <c r="I43" s="76">
        <f t="shared" si="31"/>
        <v>0</v>
      </c>
      <c r="J43" s="76">
        <f t="shared" si="31"/>
        <v>0</v>
      </c>
      <c r="K43" s="76">
        <f t="shared" si="31"/>
        <v>0</v>
      </c>
      <c r="L43" s="76">
        <f t="shared" si="31"/>
        <v>0</v>
      </c>
      <c r="M43" s="76">
        <f t="shared" si="31"/>
        <v>1662.6</v>
      </c>
      <c r="N43" s="76">
        <f t="shared" si="31"/>
        <v>3199.4700000000003</v>
      </c>
      <c r="O43" s="74"/>
      <c r="P43" s="19"/>
    </row>
    <row r="44" spans="1:19" s="62" customFormat="1" ht="11.5" x14ac:dyDescent="0.25">
      <c r="A44" s="58">
        <v>13</v>
      </c>
      <c r="B44" s="63"/>
      <c r="C44" s="67" t="s">
        <v>81</v>
      </c>
      <c r="D44" s="58"/>
      <c r="E44" s="59">
        <f>SUM(G44:N44)</f>
        <v>11800</v>
      </c>
      <c r="F44" s="59">
        <f>E44*100/125</f>
        <v>9440</v>
      </c>
      <c r="G44" s="59">
        <f>G45</f>
        <v>0</v>
      </c>
      <c r="H44" s="59">
        <f t="shared" ref="H44:N44" si="32">H45</f>
        <v>9000</v>
      </c>
      <c r="I44" s="59">
        <f t="shared" si="32"/>
        <v>0</v>
      </c>
      <c r="J44" s="59">
        <f t="shared" si="32"/>
        <v>0</v>
      </c>
      <c r="K44" s="59">
        <f t="shared" si="32"/>
        <v>0</v>
      </c>
      <c r="L44" s="59">
        <f t="shared" si="32"/>
        <v>0</v>
      </c>
      <c r="M44" s="59">
        <f t="shared" si="32"/>
        <v>0</v>
      </c>
      <c r="N44" s="59">
        <f t="shared" si="32"/>
        <v>2800</v>
      </c>
      <c r="O44" s="55"/>
      <c r="P44" s="61"/>
      <c r="Q44" s="64"/>
      <c r="R44" s="64"/>
      <c r="S44" s="64"/>
    </row>
    <row r="45" spans="1:19" s="53" customFormat="1" ht="13" x14ac:dyDescent="0.3">
      <c r="A45" s="51" t="s">
        <v>128</v>
      </c>
      <c r="B45" s="54" t="s">
        <v>159</v>
      </c>
      <c r="C45" s="68" t="s">
        <v>81</v>
      </c>
      <c r="D45" s="51"/>
      <c r="E45" s="52">
        <f t="shared" ref="E45" si="33">SUM(G45:N45)</f>
        <v>11800</v>
      </c>
      <c r="F45" s="52">
        <f t="shared" ref="F45" si="34">E45*100/125</f>
        <v>9440</v>
      </c>
      <c r="G45" s="52">
        <v>0</v>
      </c>
      <c r="H45" s="52">
        <v>9000</v>
      </c>
      <c r="I45" s="52"/>
      <c r="J45" s="52"/>
      <c r="K45" s="52"/>
      <c r="L45" s="52">
        <v>0</v>
      </c>
      <c r="M45" s="52"/>
      <c r="N45" s="52">
        <v>2800</v>
      </c>
      <c r="O45" s="55" t="s">
        <v>64</v>
      </c>
      <c r="P45" s="56"/>
      <c r="Q45" s="57"/>
      <c r="R45" s="57"/>
      <c r="S45" s="57"/>
    </row>
    <row r="46" spans="1:19" s="62" customFormat="1" ht="11.5" x14ac:dyDescent="0.25">
      <c r="A46" s="58">
        <v>14</v>
      </c>
      <c r="B46" s="58"/>
      <c r="C46" s="67" t="s">
        <v>93</v>
      </c>
      <c r="D46" s="58"/>
      <c r="E46" s="59">
        <f>SUM(G46:N46)</f>
        <v>2062.0699999999997</v>
      </c>
      <c r="F46" s="59">
        <f>E46*100/125</f>
        <v>1649.6559999999997</v>
      </c>
      <c r="G46" s="59">
        <f>G47</f>
        <v>0</v>
      </c>
      <c r="H46" s="59">
        <f t="shared" ref="H46:N46" si="35">H47</f>
        <v>0</v>
      </c>
      <c r="I46" s="59">
        <f t="shared" si="35"/>
        <v>0</v>
      </c>
      <c r="J46" s="59">
        <f t="shared" si="35"/>
        <v>0</v>
      </c>
      <c r="K46" s="59">
        <f t="shared" si="35"/>
        <v>0</v>
      </c>
      <c r="L46" s="59">
        <f t="shared" si="35"/>
        <v>0</v>
      </c>
      <c r="M46" s="59">
        <f t="shared" si="35"/>
        <v>1662.6</v>
      </c>
      <c r="N46" s="59">
        <f t="shared" si="35"/>
        <v>399.47</v>
      </c>
      <c r="O46" s="55"/>
      <c r="P46" s="61"/>
      <c r="Q46" s="64"/>
      <c r="R46" s="64"/>
      <c r="S46" s="64"/>
    </row>
    <row r="47" spans="1:19" s="53" customFormat="1" ht="13" x14ac:dyDescent="0.3">
      <c r="A47" s="51" t="s">
        <v>129</v>
      </c>
      <c r="B47" s="54" t="s">
        <v>160</v>
      </c>
      <c r="C47" s="68" t="s">
        <v>93</v>
      </c>
      <c r="D47" s="51" t="s">
        <v>161</v>
      </c>
      <c r="E47" s="52">
        <v>2062.0700000000002</v>
      </c>
      <c r="F47" s="52">
        <f t="shared" ref="F47" si="36">E47*100/125</f>
        <v>1649.6560000000002</v>
      </c>
      <c r="G47" s="52">
        <v>0</v>
      </c>
      <c r="H47" s="52">
        <v>0</v>
      </c>
      <c r="I47" s="52"/>
      <c r="J47" s="52"/>
      <c r="K47" s="52"/>
      <c r="L47" s="52">
        <v>0</v>
      </c>
      <c r="M47" s="52">
        <v>1662.6</v>
      </c>
      <c r="N47" s="52">
        <v>399.47</v>
      </c>
      <c r="O47" s="55" t="s">
        <v>64</v>
      </c>
      <c r="P47" s="56"/>
      <c r="Q47" s="57"/>
      <c r="R47" s="57"/>
      <c r="S47" s="57"/>
    </row>
    <row r="48" spans="1:19" s="64" customFormat="1" ht="11.5" x14ac:dyDescent="0.25">
      <c r="A48" s="77"/>
      <c r="B48" s="77"/>
      <c r="C48" s="78"/>
      <c r="D48" s="77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4"/>
      <c r="P48" s="61"/>
    </row>
    <row r="49" spans="1:19" ht="13" x14ac:dyDescent="0.3">
      <c r="A49" s="114" t="s">
        <v>25</v>
      </c>
      <c r="B49" s="114"/>
      <c r="C49" s="114"/>
      <c r="D49" s="43"/>
      <c r="E49" s="5">
        <f t="shared" ref="E49:N49" si="37">E7+E43</f>
        <v>161017.06</v>
      </c>
      <c r="F49" s="5">
        <f t="shared" si="37"/>
        <v>128813.64799999999</v>
      </c>
      <c r="G49" s="5">
        <f t="shared" si="37"/>
        <v>121782.78</v>
      </c>
      <c r="H49" s="5">
        <f t="shared" si="37"/>
        <v>9030</v>
      </c>
      <c r="I49" s="5">
        <f t="shared" si="37"/>
        <v>0</v>
      </c>
      <c r="J49" s="5">
        <f t="shared" si="37"/>
        <v>24429.66</v>
      </c>
      <c r="K49" s="5">
        <f t="shared" si="37"/>
        <v>0</v>
      </c>
      <c r="L49" s="5">
        <f t="shared" si="37"/>
        <v>30</v>
      </c>
      <c r="M49" s="5">
        <f t="shared" si="37"/>
        <v>1662.6</v>
      </c>
      <c r="N49" s="5">
        <f t="shared" si="37"/>
        <v>4082.0200000000004</v>
      </c>
      <c r="O49" s="55"/>
      <c r="P49" s="19"/>
      <c r="Q49" s="19"/>
      <c r="R49" s="19"/>
      <c r="S49" s="19"/>
    </row>
    <row r="50" spans="1:19" ht="10.5" customHeight="1" x14ac:dyDescent="0.25">
      <c r="O50" s="35"/>
    </row>
    <row r="51" spans="1:19" s="100" customFormat="1" ht="11.5" x14ac:dyDescent="0.25">
      <c r="A51" s="103" t="s">
        <v>167</v>
      </c>
      <c r="B51" s="99"/>
      <c r="D51" s="99"/>
      <c r="I51" s="101"/>
      <c r="O51" s="102"/>
    </row>
    <row r="52" spans="1:19" s="100" customFormat="1" ht="11.5" x14ac:dyDescent="0.25">
      <c r="A52" s="103" t="s">
        <v>168</v>
      </c>
      <c r="B52" s="99"/>
      <c r="D52" s="99"/>
      <c r="G52" s="101"/>
      <c r="J52" s="101"/>
      <c r="O52" s="102"/>
    </row>
    <row r="53" spans="1:19" s="22" customFormat="1" ht="19.5" customHeight="1" x14ac:dyDescent="0.25">
      <c r="A53" s="96" t="s">
        <v>169</v>
      </c>
      <c r="B53" s="44"/>
      <c r="D53" s="44"/>
      <c r="G53" s="85"/>
      <c r="J53" s="86"/>
      <c r="O53" s="35"/>
    </row>
    <row r="54" spans="1:19" ht="19.5" customHeight="1" x14ac:dyDescent="0.25">
      <c r="A54" s="97"/>
    </row>
    <row r="55" spans="1:19" ht="18" customHeight="1" x14ac:dyDescent="0.25">
      <c r="A55" s="98" t="s">
        <v>170</v>
      </c>
      <c r="G55" s="2" t="s">
        <v>130</v>
      </c>
    </row>
    <row r="56" spans="1:19" ht="18" customHeight="1" x14ac:dyDescent="0.25">
      <c r="A56" s="98"/>
      <c r="G56" s="2"/>
    </row>
    <row r="57" spans="1:19" x14ac:dyDescent="0.25">
      <c r="A57" s="48"/>
      <c r="B57" s="48"/>
      <c r="G57" s="2" t="s">
        <v>131</v>
      </c>
    </row>
    <row r="58" spans="1:19" x14ac:dyDescent="0.25">
      <c r="A58" s="48"/>
      <c r="B58" s="48"/>
    </row>
  </sheetData>
  <mergeCells count="15">
    <mergeCell ref="H4:H5"/>
    <mergeCell ref="G3:N3"/>
    <mergeCell ref="O3:O5"/>
    <mergeCell ref="I4:I5"/>
    <mergeCell ref="J4:J5"/>
    <mergeCell ref="K4:K5"/>
    <mergeCell ref="L4:L5"/>
    <mergeCell ref="N4:N5"/>
    <mergeCell ref="M4:M5"/>
    <mergeCell ref="A3:A5"/>
    <mergeCell ref="A49:C49"/>
    <mergeCell ref="F3:F5"/>
    <mergeCell ref="E3:E5"/>
    <mergeCell ref="C3:C5"/>
    <mergeCell ref="B3:B5"/>
  </mergeCells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OBRTNICKA</dc:creator>
  <cp:lastModifiedBy>Windows User</cp:lastModifiedBy>
  <cp:lastPrinted>2018-05-10T14:59:22Z</cp:lastPrinted>
  <dcterms:created xsi:type="dcterms:W3CDTF">2010-05-18T13:15:29Z</dcterms:created>
  <dcterms:modified xsi:type="dcterms:W3CDTF">2018-06-01T16:02:36Z</dcterms:modified>
</cp:coreProperties>
</file>